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defaultThemeVersion="124226"/>
  <mc:AlternateContent xmlns:mc="http://schemas.openxmlformats.org/markup-compatibility/2006">
    <mc:Choice Requires="x15">
      <x15ac:absPath xmlns:x15ac="http://schemas.microsoft.com/office/spreadsheetml/2010/11/ac" url="D:\Tostan\Partenaires\Expertise France\Documents finaux - Kissidougou\"/>
    </mc:Choice>
  </mc:AlternateContent>
  <xr:revisionPtr revIDLastSave="0" documentId="8_{C3678415-D470-4513-B37B-E36A78927E8C}" xr6:coauthVersionLast="47" xr6:coauthVersionMax="47" xr10:uidLastSave="{00000000-0000-0000-0000-000000000000}"/>
  <bookViews>
    <workbookView xWindow="-120" yWindow="-120" windowWidth="20730" windowHeight="11040" firstSheet="1" activeTab="2" xr2:uid="{00000000-000D-0000-FFFF-FFFF00000000}"/>
  </bookViews>
  <sheets>
    <sheet name="1. Budget 1" sheetId="10" state="hidden" r:id="rId1"/>
    <sheet name="1. Budget Partenaires" sheetId="11" r:id="rId2"/>
    <sheet name="2. Budget Partenaires EF" sheetId="13" r:id="rId3"/>
    <sheet name="3. Budget Plan Mensuel" sheetId="12" r:id="rId4"/>
    <sheet name="4. Justification" sheetId="4" r:id="rId5"/>
    <sheet name="5.  Sources de financement" sheetId="5" r:id="rId6"/>
  </sheets>
  <externalReferences>
    <externalReference r:id="rId7"/>
  </externalReferences>
  <definedNames>
    <definedName name="_xlnm.Print_Titles" localSheetId="0">'1. Budget 1'!$1:$2</definedName>
    <definedName name="_xlnm.Print_Titles" localSheetId="1">'1. Budget Partenaires'!$1:$2</definedName>
    <definedName name="_xlnm.Print_Titles" localSheetId="2">'2. Budget Partenaires EF'!$1:$2</definedName>
    <definedName name="_xlnm.Print_Titles" localSheetId="3">'3. Budget Plan Mensuel'!$1:$2</definedName>
    <definedName name="total_cost">'[1]Worksheet 1 Project budget'!$E$56</definedName>
    <definedName name="total_cost_y1">'[1]Worksheet 1 Project budget'!$I$56</definedName>
    <definedName name="_xlnm.Print_Area" localSheetId="0">'1. Budget 1'!$A$1:$F$145</definedName>
    <definedName name="_xlnm.Print_Area" localSheetId="1">'1. Budget Partenaires'!$A$1:$E$92</definedName>
    <definedName name="_xlnm.Print_Area" localSheetId="2">'2. Budget Partenaires EF'!$A$1:$E$92</definedName>
    <definedName name="_xlnm.Print_Area" localSheetId="3">'3. Budget Plan Mensuel'!$A$1:$E$92</definedName>
    <definedName name="_xlnm.Print_Area" localSheetId="4">'4. Justification'!$A$1:$C$111</definedName>
    <definedName name="_xlnm.Print_Area" localSheetId="5">'5.  Sources de financement'!$A$1:$D$32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9" i="13" l="1"/>
  <c r="M69" i="13"/>
  <c r="M65" i="13"/>
  <c r="I73" i="13"/>
  <c r="I40" i="13" l="1"/>
  <c r="I41" i="13"/>
  <c r="I42" i="13"/>
  <c r="I48" i="13"/>
  <c r="I49" i="13"/>
  <c r="I50" i="13"/>
  <c r="H37" i="13"/>
  <c r="I37" i="13" s="1"/>
  <c r="H38" i="13"/>
  <c r="I38" i="13" s="1"/>
  <c r="H39" i="13"/>
  <c r="H40" i="13"/>
  <c r="H41" i="13"/>
  <c r="H42" i="13"/>
  <c r="H43" i="13"/>
  <c r="I43" i="13" s="1"/>
  <c r="H44" i="13"/>
  <c r="I44" i="13" s="1"/>
  <c r="H45" i="13"/>
  <c r="I45" i="13" s="1"/>
  <c r="H46" i="13"/>
  <c r="I46" i="13" s="1"/>
  <c r="H47" i="13"/>
  <c r="H48" i="13"/>
  <c r="H49" i="13"/>
  <c r="H50" i="13"/>
  <c r="H36" i="13"/>
  <c r="I36" i="13" s="1"/>
  <c r="G37" i="13"/>
  <c r="G38" i="13"/>
  <c r="G39" i="13"/>
  <c r="I39" i="13" s="1"/>
  <c r="G40" i="13"/>
  <c r="G41" i="13"/>
  <c r="G42" i="13"/>
  <c r="G43" i="13"/>
  <c r="G44" i="13"/>
  <c r="G45" i="13"/>
  <c r="G46" i="13"/>
  <c r="G47" i="13"/>
  <c r="I47" i="13" s="1"/>
  <c r="G48" i="13"/>
  <c r="G49" i="13"/>
  <c r="G50" i="13"/>
  <c r="G36" i="13"/>
  <c r="I9" i="13"/>
  <c r="I71" i="13"/>
  <c r="I66" i="13"/>
  <c r="I64" i="13" s="1"/>
  <c r="M64" i="13"/>
  <c r="E64" i="13"/>
  <c r="H62" i="13"/>
  <c r="G62" i="13"/>
  <c r="E62" i="13"/>
  <c r="I62" i="13" s="1"/>
  <c r="H61" i="13"/>
  <c r="G61" i="13"/>
  <c r="E61" i="13"/>
  <c r="I61" i="13" s="1"/>
  <c r="H60" i="13"/>
  <c r="G60" i="13"/>
  <c r="E60" i="13"/>
  <c r="I60" i="13" s="1"/>
  <c r="H59" i="13"/>
  <c r="G59" i="13"/>
  <c r="E59" i="13"/>
  <c r="I59" i="13" s="1"/>
  <c r="H58" i="13"/>
  <c r="G58" i="13"/>
  <c r="E58" i="13"/>
  <c r="I58" i="13" s="1"/>
  <c r="I57" i="13"/>
  <c r="H57" i="13"/>
  <c r="G57" i="13"/>
  <c r="E57" i="13"/>
  <c r="H55" i="13"/>
  <c r="G55" i="13"/>
  <c r="E55" i="13"/>
  <c r="I54" i="13"/>
  <c r="H54" i="13"/>
  <c r="G54" i="13"/>
  <c r="I53" i="13"/>
  <c r="H53" i="13"/>
  <c r="G53" i="13"/>
  <c r="E50" i="13"/>
  <c r="E49" i="13"/>
  <c r="E48" i="13"/>
  <c r="E47" i="13"/>
  <c r="E46" i="13"/>
  <c r="E45" i="13"/>
  <c r="E44" i="13"/>
  <c r="E43" i="13"/>
  <c r="E42" i="13"/>
  <c r="E40" i="13"/>
  <c r="E39" i="13"/>
  <c r="E38" i="13"/>
  <c r="E37" i="13"/>
  <c r="E36" i="13"/>
  <c r="E51" i="13" s="1"/>
  <c r="G33" i="13"/>
  <c r="D33" i="13"/>
  <c r="H33" i="13" s="1"/>
  <c r="H32" i="13"/>
  <c r="G32" i="13"/>
  <c r="E32" i="13"/>
  <c r="I32" i="13" s="1"/>
  <c r="I31" i="13"/>
  <c r="H31" i="13"/>
  <c r="G31" i="13"/>
  <c r="E31" i="13"/>
  <c r="H30" i="13"/>
  <c r="G30" i="13"/>
  <c r="E30" i="13"/>
  <c r="I30" i="13" s="1"/>
  <c r="H29" i="13"/>
  <c r="G29" i="13"/>
  <c r="E29" i="13"/>
  <c r="I29" i="13" s="1"/>
  <c r="I28" i="13"/>
  <c r="H28" i="13"/>
  <c r="G28" i="13"/>
  <c r="E28" i="13"/>
  <c r="H27" i="13"/>
  <c r="G27" i="13"/>
  <c r="E27" i="13"/>
  <c r="I27" i="13" s="1"/>
  <c r="H26" i="13"/>
  <c r="G26" i="13"/>
  <c r="E26" i="13"/>
  <c r="I26" i="13" s="1"/>
  <c r="I25" i="13"/>
  <c r="H25" i="13"/>
  <c r="G25" i="13"/>
  <c r="H24" i="13"/>
  <c r="C24" i="13"/>
  <c r="G24" i="13" s="1"/>
  <c r="H20" i="13"/>
  <c r="C20" i="13"/>
  <c r="G20" i="13" s="1"/>
  <c r="H19" i="13"/>
  <c r="G19" i="13"/>
  <c r="E19" i="13"/>
  <c r="I19" i="13" s="1"/>
  <c r="H14" i="13"/>
  <c r="G14" i="13"/>
  <c r="E14" i="13"/>
  <c r="I14" i="13" s="1"/>
  <c r="H12" i="13"/>
  <c r="C12" i="13"/>
  <c r="G12" i="13" s="1"/>
  <c r="H11" i="13"/>
  <c r="C11" i="13"/>
  <c r="G11" i="13" s="1"/>
  <c r="C9" i="13"/>
  <c r="E9" i="13" s="1"/>
  <c r="H8" i="13"/>
  <c r="G8" i="13"/>
  <c r="E8" i="13"/>
  <c r="I8" i="13" s="1"/>
  <c r="C7" i="13"/>
  <c r="I6" i="13"/>
  <c r="H6" i="13"/>
  <c r="G6" i="13"/>
  <c r="E6" i="13"/>
  <c r="I51" i="13" l="1"/>
  <c r="E63" i="13"/>
  <c r="I63" i="13" s="1"/>
  <c r="E20" i="13"/>
  <c r="E7" i="13"/>
  <c r="I7" i="13" s="1"/>
  <c r="I16" i="13" s="1"/>
  <c r="E11" i="13"/>
  <c r="I11" i="13" s="1"/>
  <c r="E24" i="13"/>
  <c r="E33" i="13"/>
  <c r="I33" i="13" s="1"/>
  <c r="E12" i="13"/>
  <c r="I12" i="13" s="1"/>
  <c r="I55" i="13"/>
  <c r="H64" i="12"/>
  <c r="J64" i="12"/>
  <c r="L64" i="12"/>
  <c r="Q64" i="12"/>
  <c r="R64" i="12"/>
  <c r="S64" i="12"/>
  <c r="T64" i="12"/>
  <c r="U64" i="12"/>
  <c r="V64" i="12"/>
  <c r="W64" i="12"/>
  <c r="X64" i="12"/>
  <c r="AC64" i="12"/>
  <c r="AD64" i="12"/>
  <c r="E71" i="12"/>
  <c r="Y68" i="12"/>
  <c r="Y64" i="12" s="1"/>
  <c r="M68" i="12"/>
  <c r="C112" i="10"/>
  <c r="C90" i="10"/>
  <c r="C89" i="10"/>
  <c r="Z73" i="12"/>
  <c r="Z64" i="12" s="1"/>
  <c r="AD53" i="12"/>
  <c r="O70" i="12"/>
  <c r="N69" i="12"/>
  <c r="K67" i="12"/>
  <c r="AA73" i="12" l="1"/>
  <c r="O69" i="12"/>
  <c r="I24" i="13"/>
  <c r="E34" i="13"/>
  <c r="I34" i="13" s="1"/>
  <c r="I74" i="13" s="1"/>
  <c r="E16" i="13"/>
  <c r="M16" i="13"/>
  <c r="M74" i="13" s="1"/>
  <c r="M76" i="13" s="1"/>
  <c r="M78" i="13" s="1"/>
  <c r="J82" i="13" s="1"/>
  <c r="E21" i="13"/>
  <c r="I21" i="13" s="1"/>
  <c r="I20" i="13"/>
  <c r="AB73" i="12" l="1"/>
  <c r="AB64" i="12" s="1"/>
  <c r="AA64" i="12"/>
  <c r="E4" i="13"/>
  <c r="E74" i="13"/>
  <c r="C7" i="12"/>
  <c r="G27" i="12"/>
  <c r="G28" i="12"/>
  <c r="E27" i="12"/>
  <c r="E28" i="12"/>
  <c r="E29" i="12"/>
  <c r="G29" i="12" s="1"/>
  <c r="E30" i="12"/>
  <c r="G30" i="12" s="1"/>
  <c r="E31" i="12"/>
  <c r="G31" i="12" s="1"/>
  <c r="E32" i="12"/>
  <c r="G32" i="12" s="1"/>
  <c r="E33" i="12"/>
  <c r="G33" i="12" s="1"/>
  <c r="E82" i="10"/>
  <c r="E83" i="10"/>
  <c r="E100" i="10"/>
  <c r="E101" i="10"/>
  <c r="E104" i="10"/>
  <c r="E105" i="10"/>
  <c r="E106" i="10"/>
  <c r="E107" i="10"/>
  <c r="E108" i="10"/>
  <c r="E109" i="10"/>
  <c r="E110" i="10"/>
  <c r="E111" i="10"/>
  <c r="E112" i="10"/>
  <c r="E116" i="10"/>
  <c r="E120" i="10"/>
  <c r="E121" i="10"/>
  <c r="E122" i="10"/>
  <c r="E8" i="10"/>
  <c r="E6" i="10"/>
  <c r="E19" i="10"/>
  <c r="E27" i="10"/>
  <c r="E28" i="10"/>
  <c r="E29" i="10"/>
  <c r="E30" i="10"/>
  <c r="E31" i="10"/>
  <c r="E32" i="10"/>
  <c r="E33" i="10"/>
  <c r="E67" i="10"/>
  <c r="E66" i="10"/>
  <c r="E58" i="10"/>
  <c r="E59" i="10"/>
  <c r="E60" i="10"/>
  <c r="E61" i="10"/>
  <c r="E62" i="10"/>
  <c r="E57" i="10"/>
  <c r="E55" i="10"/>
  <c r="E43" i="10"/>
  <c r="E44" i="10"/>
  <c r="E45" i="10"/>
  <c r="E46" i="10"/>
  <c r="E47" i="10"/>
  <c r="E48" i="10"/>
  <c r="E49" i="10"/>
  <c r="E50" i="10"/>
  <c r="E37" i="10"/>
  <c r="E38" i="10"/>
  <c r="E39" i="10"/>
  <c r="E40" i="10"/>
  <c r="E25" i="10"/>
  <c r="E26" i="10"/>
  <c r="E36" i="10"/>
  <c r="E57" i="12"/>
  <c r="E14" i="12"/>
  <c r="G14" i="12" s="1"/>
  <c r="E55" i="12"/>
  <c r="G55" i="12" s="1" a="1"/>
  <c r="M71" i="12"/>
  <c r="M64" i="12" s="1"/>
  <c r="AD54" i="12"/>
  <c r="N72" i="12"/>
  <c r="K71" i="12"/>
  <c r="K64" i="12" s="1"/>
  <c r="H34" i="12"/>
  <c r="I34" i="12"/>
  <c r="K34" i="12"/>
  <c r="L34" i="12"/>
  <c r="N34" i="12"/>
  <c r="O34" i="12"/>
  <c r="Q34" i="12"/>
  <c r="R34" i="12"/>
  <c r="T34" i="12"/>
  <c r="U34" i="12"/>
  <c r="W34" i="12"/>
  <c r="X34" i="12"/>
  <c r="Z34" i="12"/>
  <c r="AA34" i="12"/>
  <c r="AC34" i="12"/>
  <c r="AD34" i="12"/>
  <c r="H21" i="12"/>
  <c r="I21" i="12"/>
  <c r="K21" i="12"/>
  <c r="L21" i="12"/>
  <c r="N21" i="12"/>
  <c r="O21" i="12"/>
  <c r="Q21" i="12"/>
  <c r="R21" i="12"/>
  <c r="T21" i="12"/>
  <c r="U21" i="12"/>
  <c r="W21" i="12"/>
  <c r="X21" i="12"/>
  <c r="Z21" i="12"/>
  <c r="AA21" i="12"/>
  <c r="AC21" i="12"/>
  <c r="AD21" i="12"/>
  <c r="G8" i="12" a="1"/>
  <c r="G8" i="12" s="1"/>
  <c r="G6" i="12" a="1"/>
  <c r="G6" i="12" s="1"/>
  <c r="D33" i="12"/>
  <c r="D33" i="11"/>
  <c r="E64" i="11"/>
  <c r="C73" i="10"/>
  <c r="G65" i="12"/>
  <c r="G64" i="12" s="1"/>
  <c r="I66" i="12"/>
  <c r="I64" i="12" s="1"/>
  <c r="G55" i="12" l="1"/>
  <c r="AC55" i="12"/>
  <c r="T55" i="12"/>
  <c r="O55" i="12"/>
  <c r="AD55" i="12"/>
  <c r="AD63" i="12" s="1"/>
  <c r="I55" i="12"/>
  <c r="AA55" i="12"/>
  <c r="Y55" i="12"/>
  <c r="P55" i="12"/>
  <c r="K55" i="12"/>
  <c r="U55" i="12"/>
  <c r="L55" i="12"/>
  <c r="V55" i="12"/>
  <c r="N55" i="12"/>
  <c r="AB55" i="12"/>
  <c r="M55" i="12"/>
  <c r="M63" i="12" s="1"/>
  <c r="Z55" i="12"/>
  <c r="Q55" i="12"/>
  <c r="H55" i="12"/>
  <c r="R55" i="12"/>
  <c r="W55" i="12"/>
  <c r="J55" i="12"/>
  <c r="X55" i="12"/>
  <c r="S55" i="12"/>
  <c r="P72" i="12"/>
  <c r="P64" i="12" s="1"/>
  <c r="N64" i="12"/>
  <c r="E65" i="10"/>
  <c r="E77" i="13"/>
  <c r="I77" i="13" s="1"/>
  <c r="E75" i="13"/>
  <c r="I75" i="13" s="1"/>
  <c r="I76" i="13" s="1"/>
  <c r="I78" i="13" s="1"/>
  <c r="O72" i="12"/>
  <c r="O64" i="12" s="1"/>
  <c r="E63" i="10"/>
  <c r="I63" i="12"/>
  <c r="H63" i="12"/>
  <c r="J63" i="12"/>
  <c r="K63" i="12"/>
  <c r="V8" i="12"/>
  <c r="Y8" i="12" s="1" a="1"/>
  <c r="Y8" i="12" s="1"/>
  <c r="AB8" i="12" s="1" a="1"/>
  <c r="AB8" i="12" s="1"/>
  <c r="J8" i="12"/>
  <c r="Q8" i="12"/>
  <c r="I8" i="12"/>
  <c r="X8" i="12"/>
  <c r="AA8" i="12" s="1" a="1"/>
  <c r="AA8" i="12" s="1"/>
  <c r="AD8" i="12" s="1" a="1"/>
  <c r="AD8" i="12" s="1"/>
  <c r="T8" i="12"/>
  <c r="P8" i="12"/>
  <c r="L8" i="12"/>
  <c r="H8" i="12"/>
  <c r="R8" i="12"/>
  <c r="N8" i="12"/>
  <c r="U8" i="12"/>
  <c r="M8" i="12"/>
  <c r="W8" i="12"/>
  <c r="Z8" i="12" s="1" a="1"/>
  <c r="Z8" i="12" s="1"/>
  <c r="AC8" i="12" s="1" a="1"/>
  <c r="AC8" i="12" s="1"/>
  <c r="S8" i="12"/>
  <c r="O8" i="12"/>
  <c r="K8" i="12"/>
  <c r="AD6" i="12"/>
  <c r="Z6" i="12"/>
  <c r="V6" i="12"/>
  <c r="R6" i="12"/>
  <c r="N6" i="12"/>
  <c r="J6" i="12"/>
  <c r="AC6" i="12"/>
  <c r="Y6" i="12"/>
  <c r="U6" i="12"/>
  <c r="Q6" i="12"/>
  <c r="M6" i="12"/>
  <c r="I6" i="12"/>
  <c r="AB6" i="12"/>
  <c r="X6" i="12"/>
  <c r="T6" i="12"/>
  <c r="P6" i="12"/>
  <c r="L6" i="12"/>
  <c r="H6" i="12"/>
  <c r="AA6" i="12"/>
  <c r="W6" i="12"/>
  <c r="S6" i="12"/>
  <c r="O6" i="12"/>
  <c r="K6" i="12"/>
  <c r="E76" i="13" l="1"/>
  <c r="E78" i="13" s="1"/>
  <c r="L63" i="12"/>
  <c r="O63" i="12"/>
  <c r="Q63" i="12" l="1"/>
  <c r="N63" i="12"/>
  <c r="P63" i="12" l="1"/>
  <c r="S63" i="12"/>
  <c r="C14" i="10"/>
  <c r="E14" i="10" s="1"/>
  <c r="G40" i="12" a="1"/>
  <c r="G40" i="12" s="1"/>
  <c r="H40" i="12"/>
  <c r="I40" i="12"/>
  <c r="J40" i="12"/>
  <c r="Z40" i="12"/>
  <c r="AB40" i="12"/>
  <c r="G37" i="12" a="1"/>
  <c r="G37" i="12" s="1"/>
  <c r="G38" i="12" a="1"/>
  <c r="H38" i="12" s="1"/>
  <c r="G39" i="12" a="1"/>
  <c r="H39" i="12" s="1"/>
  <c r="G36" i="12" a="1"/>
  <c r="G36" i="12" s="1"/>
  <c r="J36" i="12"/>
  <c r="M36" i="12"/>
  <c r="AD36" i="12"/>
  <c r="G26" i="12"/>
  <c r="G12" i="12" a="1"/>
  <c r="G12" i="12" s="1"/>
  <c r="G11" i="12" a="1"/>
  <c r="G11" i="12" s="1"/>
  <c r="AD11" i="12"/>
  <c r="G9" i="12" a="1"/>
  <c r="G9" i="12" s="1"/>
  <c r="G7" i="12" a="1"/>
  <c r="G7" i="12" s="1"/>
  <c r="E64" i="12"/>
  <c r="E62" i="12"/>
  <c r="E61" i="12"/>
  <c r="G61" i="12" s="1"/>
  <c r="E60" i="12"/>
  <c r="E59" i="12"/>
  <c r="G59" i="12" s="1"/>
  <c r="E58" i="12"/>
  <c r="E50" i="12"/>
  <c r="G50" i="12" s="1"/>
  <c r="E49" i="12"/>
  <c r="G49" i="12" s="1"/>
  <c r="E48" i="12"/>
  <c r="G48" i="12" s="1"/>
  <c r="E47" i="12"/>
  <c r="G47" i="12" s="1"/>
  <c r="E46" i="12"/>
  <c r="G46" i="12" s="1"/>
  <c r="E45" i="12"/>
  <c r="G45" i="12" s="1"/>
  <c r="E44" i="12"/>
  <c r="G44" i="12" s="1"/>
  <c r="E43" i="12"/>
  <c r="G43" i="12" s="1"/>
  <c r="E42" i="12"/>
  <c r="G42" i="12" s="1"/>
  <c r="E40" i="12"/>
  <c r="E39" i="12"/>
  <c r="E38" i="12"/>
  <c r="E37" i="12"/>
  <c r="E36" i="12"/>
  <c r="E26" i="12"/>
  <c r="C24" i="12"/>
  <c r="C20" i="12"/>
  <c r="E19" i="12"/>
  <c r="G19" i="12" s="1"/>
  <c r="J19" i="12" s="1"/>
  <c r="C12" i="12"/>
  <c r="E12" i="12" s="1"/>
  <c r="C11" i="12"/>
  <c r="C9" i="12"/>
  <c r="E9" i="12" s="1"/>
  <c r="E8" i="12"/>
  <c r="E7" i="12"/>
  <c r="E6" i="12"/>
  <c r="M67" i="11"/>
  <c r="H62" i="11"/>
  <c r="G62" i="11"/>
  <c r="E62" i="11"/>
  <c r="I62" i="11" s="1"/>
  <c r="H61" i="11"/>
  <c r="G61" i="11"/>
  <c r="E61" i="11"/>
  <c r="I61" i="11" s="1"/>
  <c r="H60" i="11"/>
  <c r="G60" i="11"/>
  <c r="E60" i="11"/>
  <c r="I60" i="11" s="1"/>
  <c r="H59" i="11"/>
  <c r="G59" i="11"/>
  <c r="E59" i="11"/>
  <c r="I59" i="11" s="1"/>
  <c r="H58" i="11"/>
  <c r="G58" i="11"/>
  <c r="E58" i="11"/>
  <c r="I58" i="11" s="1"/>
  <c r="H57" i="11"/>
  <c r="G57" i="11"/>
  <c r="E57" i="11"/>
  <c r="I57" i="11" s="1"/>
  <c r="H55" i="11"/>
  <c r="G55" i="11"/>
  <c r="E55" i="11"/>
  <c r="I54" i="11"/>
  <c r="H54" i="11"/>
  <c r="G54" i="11"/>
  <c r="I53" i="11"/>
  <c r="H53" i="11"/>
  <c r="G53" i="11"/>
  <c r="L50" i="11"/>
  <c r="K50" i="11"/>
  <c r="E50" i="11"/>
  <c r="M50" i="11" s="1"/>
  <c r="L49" i="11"/>
  <c r="K49" i="11"/>
  <c r="E49" i="11"/>
  <c r="M49" i="11" s="1"/>
  <c r="L48" i="11"/>
  <c r="K48" i="11"/>
  <c r="E48" i="11"/>
  <c r="M48" i="11" s="1"/>
  <c r="L47" i="11"/>
  <c r="K47" i="11"/>
  <c r="E47" i="11"/>
  <c r="M47" i="11" s="1"/>
  <c r="L46" i="11"/>
  <c r="K46" i="11"/>
  <c r="E46" i="11"/>
  <c r="M46" i="11" s="1"/>
  <c r="L45" i="11"/>
  <c r="K45" i="11"/>
  <c r="E45" i="11"/>
  <c r="M45" i="11" s="1"/>
  <c r="L44" i="11"/>
  <c r="K44" i="11"/>
  <c r="E44" i="11"/>
  <c r="M44" i="11" s="1"/>
  <c r="L43" i="11"/>
  <c r="K43" i="11"/>
  <c r="E43" i="11"/>
  <c r="M43" i="11" s="1"/>
  <c r="L42" i="11"/>
  <c r="K42" i="11"/>
  <c r="E42" i="11"/>
  <c r="M42" i="11" s="1"/>
  <c r="L40" i="11"/>
  <c r="K40" i="11"/>
  <c r="E40" i="11"/>
  <c r="M40" i="11" s="1"/>
  <c r="L39" i="11"/>
  <c r="K39" i="11"/>
  <c r="E39" i="11"/>
  <c r="M39" i="11" s="1"/>
  <c r="L38" i="11"/>
  <c r="K38" i="11"/>
  <c r="E38" i="11"/>
  <c r="M38" i="11" s="1"/>
  <c r="L37" i="11"/>
  <c r="K37" i="11"/>
  <c r="E37" i="11"/>
  <c r="M37" i="11" s="1"/>
  <c r="L36" i="11"/>
  <c r="K36" i="11"/>
  <c r="E36" i="11"/>
  <c r="M36" i="11" s="1"/>
  <c r="G33" i="11"/>
  <c r="H32" i="11"/>
  <c r="G32" i="11"/>
  <c r="E32" i="11"/>
  <c r="I32" i="11" s="1"/>
  <c r="H31" i="11"/>
  <c r="G31" i="11"/>
  <c r="E31" i="11"/>
  <c r="I31" i="11" s="1"/>
  <c r="H30" i="11"/>
  <c r="G30" i="11"/>
  <c r="E30" i="11"/>
  <c r="I30" i="11" s="1"/>
  <c r="H29" i="11"/>
  <c r="G29" i="11"/>
  <c r="E29" i="11"/>
  <c r="I29" i="11" s="1"/>
  <c r="H28" i="11"/>
  <c r="G28" i="11"/>
  <c r="E28" i="11"/>
  <c r="I28" i="11" s="1"/>
  <c r="H27" i="11"/>
  <c r="G27" i="11"/>
  <c r="E27" i="11"/>
  <c r="I27" i="11" s="1"/>
  <c r="H26" i="11"/>
  <c r="G26" i="11"/>
  <c r="E26" i="11"/>
  <c r="I26" i="11" s="1"/>
  <c r="I25" i="11"/>
  <c r="H25" i="11"/>
  <c r="G25" i="11"/>
  <c r="H24" i="11"/>
  <c r="C24" i="11"/>
  <c r="H20" i="11"/>
  <c r="C20" i="11"/>
  <c r="H19" i="11"/>
  <c r="G19" i="11"/>
  <c r="E19" i="11"/>
  <c r="H14" i="11"/>
  <c r="G14" i="11"/>
  <c r="H12" i="11"/>
  <c r="C12" i="11"/>
  <c r="E12" i="11" s="1"/>
  <c r="I12" i="11" s="1"/>
  <c r="H11" i="11"/>
  <c r="C11" i="11"/>
  <c r="G11" i="11" s="1"/>
  <c r="L9" i="11"/>
  <c r="C9" i="11"/>
  <c r="E9" i="11" s="1"/>
  <c r="M9" i="11" s="1"/>
  <c r="H8" i="11"/>
  <c r="G8" i="11"/>
  <c r="E8" i="11"/>
  <c r="I8" i="11" s="1"/>
  <c r="L7" i="11"/>
  <c r="C7" i="11"/>
  <c r="K7" i="11" s="1"/>
  <c r="H6" i="11"/>
  <c r="G6" i="11"/>
  <c r="E6" i="11"/>
  <c r="I6" i="11" s="1"/>
  <c r="H120" i="10"/>
  <c r="I120" i="10"/>
  <c r="J120" i="10"/>
  <c r="H121" i="10"/>
  <c r="I121" i="10"/>
  <c r="J121" i="10"/>
  <c r="H122" i="10"/>
  <c r="I122" i="10"/>
  <c r="I124" i="10"/>
  <c r="J124" i="10"/>
  <c r="H125" i="10"/>
  <c r="I125" i="10"/>
  <c r="I126" i="10"/>
  <c r="I119" i="10"/>
  <c r="J119" i="10"/>
  <c r="H119" i="10"/>
  <c r="M115" i="10"/>
  <c r="L116" i="10"/>
  <c r="M116" i="10"/>
  <c r="N116" i="10"/>
  <c r="L117" i="10"/>
  <c r="M117" i="10"/>
  <c r="M114" i="10"/>
  <c r="L114" i="10"/>
  <c r="H104" i="10"/>
  <c r="I104" i="10"/>
  <c r="J104" i="10"/>
  <c r="H105" i="10"/>
  <c r="I105" i="10"/>
  <c r="J105" i="10"/>
  <c r="H106" i="10"/>
  <c r="I106" i="10"/>
  <c r="J106" i="10"/>
  <c r="H107" i="10"/>
  <c r="I107" i="10"/>
  <c r="J107" i="10"/>
  <c r="H108" i="10"/>
  <c r="I108" i="10"/>
  <c r="H109" i="10"/>
  <c r="I109" i="10"/>
  <c r="J109" i="10"/>
  <c r="H110" i="10"/>
  <c r="I110" i="10"/>
  <c r="J110" i="10"/>
  <c r="H111" i="10"/>
  <c r="I111" i="10"/>
  <c r="J111" i="10"/>
  <c r="H112" i="10"/>
  <c r="I112" i="10"/>
  <c r="J112" i="10"/>
  <c r="I103" i="10"/>
  <c r="L100" i="10"/>
  <c r="M100" i="10"/>
  <c r="N100" i="10"/>
  <c r="L101" i="10"/>
  <c r="M101" i="10"/>
  <c r="N101" i="10"/>
  <c r="M99" i="10"/>
  <c r="L99" i="10"/>
  <c r="H96" i="10"/>
  <c r="I96" i="10"/>
  <c r="J96" i="10"/>
  <c r="H97" i="10"/>
  <c r="I97" i="10"/>
  <c r="J97" i="10"/>
  <c r="I95" i="10"/>
  <c r="H95" i="10"/>
  <c r="L89" i="10"/>
  <c r="M89" i="10"/>
  <c r="L90" i="10"/>
  <c r="M90" i="10"/>
  <c r="L91" i="10"/>
  <c r="M91" i="10"/>
  <c r="L92" i="10"/>
  <c r="M92" i="10"/>
  <c r="L93" i="10"/>
  <c r="M93" i="10"/>
  <c r="N93" i="10"/>
  <c r="M88" i="10"/>
  <c r="L88" i="10"/>
  <c r="M80" i="10"/>
  <c r="N80" i="10"/>
  <c r="M81" i="10"/>
  <c r="L82" i="10"/>
  <c r="M82" i="10"/>
  <c r="N82" i="10"/>
  <c r="L83" i="10"/>
  <c r="M83" i="10"/>
  <c r="M84" i="10"/>
  <c r="N84" i="10"/>
  <c r="M85" i="10"/>
  <c r="N85" i="10"/>
  <c r="L86" i="10"/>
  <c r="M86" i="10"/>
  <c r="M79" i="10"/>
  <c r="H70" i="10"/>
  <c r="I70" i="10"/>
  <c r="H71" i="10"/>
  <c r="H72" i="10"/>
  <c r="I72" i="10"/>
  <c r="H73" i="10"/>
  <c r="I73" i="10"/>
  <c r="J73" i="10"/>
  <c r="H74" i="10"/>
  <c r="I74" i="10"/>
  <c r="H75" i="10"/>
  <c r="H76" i="10"/>
  <c r="I76" i="10"/>
  <c r="J76" i="10"/>
  <c r="H77" i="10"/>
  <c r="I77" i="10"/>
  <c r="J77" i="10"/>
  <c r="H69" i="10"/>
  <c r="L67" i="10"/>
  <c r="M67" i="10"/>
  <c r="N67" i="10"/>
  <c r="M66" i="10"/>
  <c r="L66" i="10"/>
  <c r="H57" i="10"/>
  <c r="I57" i="10"/>
  <c r="J57" i="10"/>
  <c r="H58" i="10"/>
  <c r="I58" i="10"/>
  <c r="J58" i="10"/>
  <c r="H59" i="10"/>
  <c r="I59" i="10"/>
  <c r="J59" i="10"/>
  <c r="H60" i="10"/>
  <c r="I60" i="10"/>
  <c r="J60" i="10"/>
  <c r="H61" i="10"/>
  <c r="I61" i="10"/>
  <c r="J61" i="10"/>
  <c r="H62" i="10"/>
  <c r="I62" i="10"/>
  <c r="H54" i="10"/>
  <c r="I54" i="10"/>
  <c r="J54" i="10"/>
  <c r="H55" i="10"/>
  <c r="I55" i="10"/>
  <c r="J55" i="10"/>
  <c r="I53" i="10"/>
  <c r="J53" i="10"/>
  <c r="H53" i="10"/>
  <c r="L37" i="10"/>
  <c r="M37" i="10"/>
  <c r="N37" i="10"/>
  <c r="L38" i="10"/>
  <c r="M38" i="10"/>
  <c r="N38" i="10"/>
  <c r="L39" i="10"/>
  <c r="M39" i="10"/>
  <c r="N39" i="10"/>
  <c r="L40" i="10"/>
  <c r="M40" i="10"/>
  <c r="N40" i="10"/>
  <c r="L42" i="10"/>
  <c r="M42" i="10"/>
  <c r="L43" i="10"/>
  <c r="M43" i="10"/>
  <c r="N43" i="10"/>
  <c r="L44" i="10"/>
  <c r="M44" i="10"/>
  <c r="L45" i="10"/>
  <c r="M45" i="10"/>
  <c r="N45" i="10"/>
  <c r="L46" i="10"/>
  <c r="M46" i="10"/>
  <c r="N46" i="10"/>
  <c r="L47" i="10"/>
  <c r="M47" i="10"/>
  <c r="N47" i="10"/>
  <c r="L48" i="10"/>
  <c r="M48" i="10"/>
  <c r="N48" i="10"/>
  <c r="L49" i="10"/>
  <c r="M49" i="10"/>
  <c r="N49" i="10"/>
  <c r="L50" i="10"/>
  <c r="M50" i="10"/>
  <c r="N50" i="10"/>
  <c r="M36" i="10"/>
  <c r="L36" i="10"/>
  <c r="H25" i="10"/>
  <c r="I25" i="10"/>
  <c r="J25" i="10"/>
  <c r="H26" i="10"/>
  <c r="I26" i="10"/>
  <c r="J26" i="10"/>
  <c r="H27" i="10"/>
  <c r="I27" i="10"/>
  <c r="J27" i="10"/>
  <c r="H28" i="10"/>
  <c r="I28" i="10"/>
  <c r="J28" i="10"/>
  <c r="H29" i="10"/>
  <c r="I29" i="10"/>
  <c r="J29" i="10"/>
  <c r="H30" i="10"/>
  <c r="I30" i="10"/>
  <c r="J30" i="10"/>
  <c r="H31" i="10"/>
  <c r="I31" i="10"/>
  <c r="J31" i="10"/>
  <c r="H32" i="10"/>
  <c r="I32" i="10"/>
  <c r="J32" i="10"/>
  <c r="H33" i="10"/>
  <c r="I33" i="10"/>
  <c r="J33" i="10"/>
  <c r="I24" i="10"/>
  <c r="J24" i="10"/>
  <c r="H24" i="10"/>
  <c r="I20" i="10"/>
  <c r="J20" i="10"/>
  <c r="I19" i="10"/>
  <c r="J19" i="10"/>
  <c r="H19" i="10"/>
  <c r="I14" i="10"/>
  <c r="H14" i="10"/>
  <c r="I12" i="10"/>
  <c r="J12" i="10"/>
  <c r="I11" i="10"/>
  <c r="J11" i="10"/>
  <c r="M9" i="10"/>
  <c r="I8" i="10"/>
  <c r="H8" i="10"/>
  <c r="M7" i="10"/>
  <c r="I6" i="10"/>
  <c r="H6" i="10"/>
  <c r="C126" i="10"/>
  <c r="E126" i="10" s="1"/>
  <c r="J126" i="10" s="1"/>
  <c r="C125" i="10"/>
  <c r="E125" i="10" s="1"/>
  <c r="J125" i="10" s="1"/>
  <c r="C124" i="10"/>
  <c r="E124" i="10" s="1"/>
  <c r="D123" i="10"/>
  <c r="I123" i="10" s="1"/>
  <c r="C123" i="10"/>
  <c r="E123" i="10" s="1"/>
  <c r="J123" i="10" s="1"/>
  <c r="J122" i="10"/>
  <c r="E119" i="10"/>
  <c r="C117" i="10"/>
  <c r="E117" i="10" s="1"/>
  <c r="N117" i="10" s="1"/>
  <c r="C115" i="10"/>
  <c r="E115" i="10" s="1"/>
  <c r="N115" i="10" s="1"/>
  <c r="E114" i="10"/>
  <c r="J108" i="10"/>
  <c r="C103" i="10"/>
  <c r="E103" i="10" s="1"/>
  <c r="E102" i="10" s="1"/>
  <c r="J102" i="10" s="1"/>
  <c r="E99" i="10"/>
  <c r="E98" i="10" s="1"/>
  <c r="N98" i="10" s="1"/>
  <c r="E97" i="10"/>
  <c r="E96" i="10"/>
  <c r="C95" i="10"/>
  <c r="E95" i="10" s="1"/>
  <c r="E94" i="10" s="1"/>
  <c r="J94" i="10" s="1"/>
  <c r="E93" i="10"/>
  <c r="E92" i="10"/>
  <c r="N92" i="10" s="1"/>
  <c r="E91" i="10"/>
  <c r="N91" i="10" s="1"/>
  <c r="E90" i="10"/>
  <c r="N90" i="10" s="1"/>
  <c r="E89" i="10"/>
  <c r="N89" i="10" s="1"/>
  <c r="E88" i="10"/>
  <c r="N88" i="10" s="1"/>
  <c r="C86" i="10"/>
  <c r="E86" i="10" s="1"/>
  <c r="N86" i="10" s="1"/>
  <c r="C85" i="10"/>
  <c r="E85" i="10" s="1"/>
  <c r="C84" i="10"/>
  <c r="E84" i="10" s="1"/>
  <c r="N83" i="10"/>
  <c r="C81" i="10"/>
  <c r="E81" i="10" s="1"/>
  <c r="C80" i="10"/>
  <c r="E80" i="10" s="1"/>
  <c r="C79" i="10"/>
  <c r="E79" i="10" s="1"/>
  <c r="N79" i="10" s="1"/>
  <c r="E77" i="10"/>
  <c r="E76" i="10"/>
  <c r="D75" i="10"/>
  <c r="I75" i="10" s="1"/>
  <c r="C75" i="10"/>
  <c r="C74" i="10"/>
  <c r="E74" i="10" s="1"/>
  <c r="J74" i="10" s="1"/>
  <c r="E73" i="10"/>
  <c r="E72" i="10"/>
  <c r="J72" i="10" s="1"/>
  <c r="D71" i="10"/>
  <c r="E71" i="10" s="1"/>
  <c r="J71" i="10" s="1"/>
  <c r="D70" i="10"/>
  <c r="E70" i="10" s="1"/>
  <c r="J70" i="10" s="1"/>
  <c r="D69" i="10"/>
  <c r="E69" i="10" s="1"/>
  <c r="J69" i="10" s="1"/>
  <c r="N65" i="10"/>
  <c r="J62" i="10"/>
  <c r="N44" i="10"/>
  <c r="E42" i="10"/>
  <c r="E51" i="10" s="1"/>
  <c r="N36" i="10"/>
  <c r="C24" i="10"/>
  <c r="E24" i="10" s="1"/>
  <c r="E34" i="10" s="1"/>
  <c r="C20" i="10"/>
  <c r="E20" i="10" s="1"/>
  <c r="E21" i="10" s="1"/>
  <c r="J14" i="10"/>
  <c r="C12" i="10"/>
  <c r="E12" i="10" s="1"/>
  <c r="C11" i="10"/>
  <c r="E11" i="10" s="1"/>
  <c r="C9" i="10"/>
  <c r="E9" i="10" s="1"/>
  <c r="N9" i="10" s="1"/>
  <c r="J8" i="10"/>
  <c r="C7" i="10"/>
  <c r="J6" i="10"/>
  <c r="L7" i="10" l="1"/>
  <c r="E7" i="10"/>
  <c r="AA38" i="12"/>
  <c r="E78" i="10"/>
  <c r="J95" i="10"/>
  <c r="H124" i="10"/>
  <c r="R38" i="12"/>
  <c r="E75" i="10"/>
  <c r="J75" i="10" s="1"/>
  <c r="E87" i="10"/>
  <c r="E113" i="10"/>
  <c r="N113" i="10" s="1"/>
  <c r="L9" i="10"/>
  <c r="H12" i="10"/>
  <c r="H20" i="10"/>
  <c r="N42" i="10"/>
  <c r="I69" i="10"/>
  <c r="L79" i="10"/>
  <c r="L85" i="10"/>
  <c r="N114" i="10"/>
  <c r="I36" i="12"/>
  <c r="O38" i="12"/>
  <c r="Y40" i="12"/>
  <c r="V38" i="12"/>
  <c r="H126" i="10"/>
  <c r="N38" i="12"/>
  <c r="X40" i="12"/>
  <c r="H103" i="10"/>
  <c r="L115" i="10"/>
  <c r="H123" i="10"/>
  <c r="K38" i="12"/>
  <c r="V40" i="12"/>
  <c r="L80" i="10"/>
  <c r="S38" i="12"/>
  <c r="N81" i="10"/>
  <c r="N99" i="10"/>
  <c r="E118" i="10"/>
  <c r="H11" i="10"/>
  <c r="I71" i="10"/>
  <c r="L84" i="10"/>
  <c r="L81" i="10"/>
  <c r="J103" i="10"/>
  <c r="AD38" i="12"/>
  <c r="G38" i="12"/>
  <c r="L40" i="12"/>
  <c r="N87" i="10"/>
  <c r="AD9" i="12"/>
  <c r="Z11" i="12"/>
  <c r="Y11" i="12"/>
  <c r="Y9" i="12"/>
  <c r="V11" i="12"/>
  <c r="AC36" i="12"/>
  <c r="AD39" i="12"/>
  <c r="E51" i="12"/>
  <c r="V9" i="12"/>
  <c r="U11" i="12"/>
  <c r="Z36" i="12"/>
  <c r="V39" i="12"/>
  <c r="U40" i="12"/>
  <c r="R9" i="12"/>
  <c r="R11" i="12"/>
  <c r="Y36" i="12"/>
  <c r="Y51" i="12" s="1"/>
  <c r="N39" i="12"/>
  <c r="J38" i="12"/>
  <c r="T40" i="12"/>
  <c r="R40" i="12"/>
  <c r="E63" i="12"/>
  <c r="Q9" i="12"/>
  <c r="Q11" i="12"/>
  <c r="V36" i="12"/>
  <c r="N9" i="12"/>
  <c r="N11" i="12"/>
  <c r="U36" i="12"/>
  <c r="Q40" i="12"/>
  <c r="P40" i="12"/>
  <c r="AC11" i="12"/>
  <c r="Z9" i="12"/>
  <c r="J9" i="12"/>
  <c r="M11" i="12"/>
  <c r="R36" i="12"/>
  <c r="I9" i="12"/>
  <c r="J11" i="12"/>
  <c r="Q36" i="12"/>
  <c r="Z38" i="12"/>
  <c r="AD40" i="12"/>
  <c r="N40" i="12"/>
  <c r="I11" i="12"/>
  <c r="N36" i="12"/>
  <c r="N51" i="12" s="1"/>
  <c r="W38" i="12"/>
  <c r="AC40" i="12"/>
  <c r="M40" i="12"/>
  <c r="AB37" i="12"/>
  <c r="V37" i="12"/>
  <c r="Q37" i="12"/>
  <c r="L37" i="12"/>
  <c r="G16" i="12"/>
  <c r="AA39" i="12"/>
  <c r="S39" i="12"/>
  <c r="K39" i="12"/>
  <c r="Z37" i="12"/>
  <c r="U37" i="12"/>
  <c r="P37" i="12"/>
  <c r="J37" i="12"/>
  <c r="J51" i="12" s="1"/>
  <c r="G60" i="12"/>
  <c r="Z39" i="12"/>
  <c r="R39" i="12"/>
  <c r="J39" i="12"/>
  <c r="AC38" i="12"/>
  <c r="Y38" i="12"/>
  <c r="U38" i="12"/>
  <c r="Q38" i="12"/>
  <c r="M38" i="12"/>
  <c r="I38" i="12"/>
  <c r="AD37" i="12"/>
  <c r="AD51" i="12" s="1"/>
  <c r="Y37" i="12"/>
  <c r="T37" i="12"/>
  <c r="N37" i="12"/>
  <c r="I37" i="12"/>
  <c r="G58" i="12"/>
  <c r="AC9" i="12"/>
  <c r="U9" i="12"/>
  <c r="M9" i="12"/>
  <c r="W39" i="12"/>
  <c r="O39" i="12"/>
  <c r="G39" i="12"/>
  <c r="G51" i="12" s="1"/>
  <c r="AB38" i="12"/>
  <c r="X38" i="12"/>
  <c r="T38" i="12"/>
  <c r="P38" i="12"/>
  <c r="L38" i="12"/>
  <c r="AC37" i="12"/>
  <c r="X37" i="12"/>
  <c r="R37" i="12"/>
  <c r="M37" i="12"/>
  <c r="H37" i="12"/>
  <c r="U63" i="12"/>
  <c r="R63" i="12"/>
  <c r="G62" i="12"/>
  <c r="G57" i="12"/>
  <c r="J63" i="10"/>
  <c r="N66" i="10"/>
  <c r="AA40" i="12"/>
  <c r="W40" i="12"/>
  <c r="S40" i="12"/>
  <c r="O40" i="12"/>
  <c r="K40" i="12"/>
  <c r="AC39" i="12"/>
  <c r="Y39" i="12"/>
  <c r="U39" i="12"/>
  <c r="Q39" i="12"/>
  <c r="M39" i="12"/>
  <c r="I39" i="12"/>
  <c r="AA37" i="12"/>
  <c r="W37" i="12"/>
  <c r="S37" i="12"/>
  <c r="O37" i="12"/>
  <c r="K37" i="12"/>
  <c r="AB39" i="12"/>
  <c r="X39" i="12"/>
  <c r="T39" i="12"/>
  <c r="P39" i="12"/>
  <c r="L39" i="12"/>
  <c r="AB36" i="12"/>
  <c r="X36" i="12"/>
  <c r="T36" i="12"/>
  <c r="P36" i="12"/>
  <c r="L36" i="12"/>
  <c r="H36" i="12"/>
  <c r="AA36" i="12"/>
  <c r="W36" i="12"/>
  <c r="S36" i="12"/>
  <c r="O36" i="12"/>
  <c r="K36" i="12"/>
  <c r="K51" i="12" s="1"/>
  <c r="AD12" i="12"/>
  <c r="Z12" i="12"/>
  <c r="V12" i="12"/>
  <c r="R12" i="12"/>
  <c r="J12" i="12"/>
  <c r="AC12" i="12"/>
  <c r="Y12" i="12"/>
  <c r="U12" i="12"/>
  <c r="Q12" i="12"/>
  <c r="M12" i="12"/>
  <c r="I12" i="12"/>
  <c r="N12" i="12"/>
  <c r="AB12" i="12"/>
  <c r="X12" i="12"/>
  <c r="T12" i="12"/>
  <c r="P12" i="12"/>
  <c r="L12" i="12"/>
  <c r="H12" i="12"/>
  <c r="AA12" i="12"/>
  <c r="W12" i="12"/>
  <c r="S12" i="12"/>
  <c r="O12" i="12"/>
  <c r="K12" i="12"/>
  <c r="AB11" i="12"/>
  <c r="X11" i="12"/>
  <c r="T11" i="12"/>
  <c r="P11" i="12"/>
  <c r="L11" i="12"/>
  <c r="H11" i="12"/>
  <c r="AA11" i="12"/>
  <c r="W11" i="12"/>
  <c r="S11" i="12"/>
  <c r="O11" i="12"/>
  <c r="K11" i="12"/>
  <c r="AB9" i="12"/>
  <c r="X9" i="12"/>
  <c r="T9" i="12"/>
  <c r="P9" i="12"/>
  <c r="L9" i="12"/>
  <c r="H9" i="12"/>
  <c r="AA9" i="12"/>
  <c r="W9" i="12"/>
  <c r="S9" i="12"/>
  <c r="O9" i="12"/>
  <c r="K9" i="12"/>
  <c r="R7" i="12"/>
  <c r="R16" i="12" s="1"/>
  <c r="AC7" i="12"/>
  <c r="I7" i="12"/>
  <c r="N7" i="12"/>
  <c r="H7" i="12"/>
  <c r="AD7" i="12"/>
  <c r="Z7" i="12"/>
  <c r="V7" i="12"/>
  <c r="J7" i="12"/>
  <c r="Y7" i="12"/>
  <c r="Y16" i="12" s="1"/>
  <c r="U7" i="12"/>
  <c r="Q7" i="12"/>
  <c r="M7" i="12"/>
  <c r="AB7" i="12"/>
  <c r="X7" i="12"/>
  <c r="T7" i="12"/>
  <c r="P7" i="12"/>
  <c r="L7" i="12"/>
  <c r="AA7" i="12"/>
  <c r="W7" i="12"/>
  <c r="S7" i="12"/>
  <c r="O7" i="12"/>
  <c r="K7" i="12"/>
  <c r="E24" i="12"/>
  <c r="E20" i="12"/>
  <c r="E11" i="12"/>
  <c r="E14" i="11"/>
  <c r="I14" i="11" s="1"/>
  <c r="G12" i="11"/>
  <c r="E63" i="11"/>
  <c r="I63" i="11" s="1"/>
  <c r="M65" i="11"/>
  <c r="M70" i="11"/>
  <c r="I55" i="11"/>
  <c r="E7" i="11"/>
  <c r="M7" i="11" s="1"/>
  <c r="M16" i="11" s="1"/>
  <c r="E11" i="11"/>
  <c r="I11" i="11" s="1"/>
  <c r="I16" i="11" s="1"/>
  <c r="M68" i="11"/>
  <c r="M64" i="11" s="1"/>
  <c r="K9" i="11"/>
  <c r="H33" i="11"/>
  <c r="E33" i="11"/>
  <c r="I33" i="11" s="1"/>
  <c r="I66" i="11"/>
  <c r="G20" i="11"/>
  <c r="E20" i="11"/>
  <c r="I20" i="11" s="1"/>
  <c r="G24" i="11"/>
  <c r="E24" i="11"/>
  <c r="I19" i="11"/>
  <c r="I69" i="11"/>
  <c r="E51" i="11"/>
  <c r="M72" i="11"/>
  <c r="I73" i="11"/>
  <c r="I71" i="11"/>
  <c r="I64" i="11" s="1"/>
  <c r="N51" i="10"/>
  <c r="J118" i="10"/>
  <c r="J21" i="10"/>
  <c r="J34" i="10"/>
  <c r="V51" i="12" l="1"/>
  <c r="Q51" i="12"/>
  <c r="I16" i="12"/>
  <c r="R74" i="12"/>
  <c r="S51" i="12"/>
  <c r="M74" i="11"/>
  <c r="M76" i="11" s="1"/>
  <c r="M78" i="11" s="1"/>
  <c r="AA51" i="12"/>
  <c r="Z51" i="12"/>
  <c r="E68" i="10"/>
  <c r="E16" i="10"/>
  <c r="N7" i="10"/>
  <c r="M16" i="12"/>
  <c r="L51" i="12"/>
  <c r="Q16" i="12"/>
  <c r="AC51" i="12"/>
  <c r="V16" i="12"/>
  <c r="U51" i="12"/>
  <c r="H51" i="12"/>
  <c r="S16" i="12"/>
  <c r="T51" i="12"/>
  <c r="R76" i="12"/>
  <c r="R78" i="12" s="1"/>
  <c r="R51" i="12"/>
  <c r="J16" i="12"/>
  <c r="I51" i="12"/>
  <c r="P16" i="12"/>
  <c r="H16" i="12"/>
  <c r="H74" i="12" s="1"/>
  <c r="AB51" i="12"/>
  <c r="M51" i="12"/>
  <c r="G63" i="12"/>
  <c r="N16" i="12"/>
  <c r="E34" i="12"/>
  <c r="G24" i="12"/>
  <c r="G34" i="12" s="1"/>
  <c r="W16" i="12"/>
  <c r="T16" i="12"/>
  <c r="W51" i="12"/>
  <c r="P51" i="12"/>
  <c r="G20" i="12"/>
  <c r="J20" i="12" s="1"/>
  <c r="M20" i="12" s="1"/>
  <c r="P20" i="12" s="1"/>
  <c r="S20" i="12" s="1"/>
  <c r="V20" i="12" s="1"/>
  <c r="Y20" i="12" s="1"/>
  <c r="AB20" i="12" s="1"/>
  <c r="K16" i="12"/>
  <c r="K74" i="12" s="1"/>
  <c r="AA16" i="12"/>
  <c r="X16" i="12"/>
  <c r="U16" i="12"/>
  <c r="U74" i="12" s="1"/>
  <c r="Z16" i="12"/>
  <c r="O16" i="12"/>
  <c r="O74" i="12" s="1"/>
  <c r="L16" i="12"/>
  <c r="L74" i="12" s="1"/>
  <c r="AB16" i="12"/>
  <c r="AD16" i="12"/>
  <c r="AD74" i="12" s="1"/>
  <c r="AC16" i="12"/>
  <c r="O51" i="12"/>
  <c r="X51" i="12"/>
  <c r="E21" i="12"/>
  <c r="T63" i="12"/>
  <c r="W63" i="12"/>
  <c r="N78" i="10"/>
  <c r="E16" i="12"/>
  <c r="E21" i="11"/>
  <c r="I21" i="11" s="1"/>
  <c r="E16" i="11"/>
  <c r="M51" i="11"/>
  <c r="E34" i="11"/>
  <c r="I24" i="11"/>
  <c r="T74" i="12" l="1"/>
  <c r="W74" i="12"/>
  <c r="W76" i="12" s="1"/>
  <c r="W78" i="12" s="1"/>
  <c r="N74" i="12"/>
  <c r="N76" i="12" s="1"/>
  <c r="N78" i="12" s="1"/>
  <c r="E64" i="10"/>
  <c r="E127" i="10" s="1"/>
  <c r="J68" i="10"/>
  <c r="E4" i="11"/>
  <c r="I74" i="12"/>
  <c r="I76" i="12" s="1"/>
  <c r="I78" i="12" s="1"/>
  <c r="Q74" i="12"/>
  <c r="Q76" i="12" s="1"/>
  <c r="Q78" i="12" s="1"/>
  <c r="E130" i="10"/>
  <c r="K76" i="12"/>
  <c r="K78" i="12" s="1"/>
  <c r="H76" i="12"/>
  <c r="H78" i="12" s="1"/>
  <c r="U76" i="12"/>
  <c r="U78" i="12" s="1"/>
  <c r="G21" i="12"/>
  <c r="G74" i="12" s="1"/>
  <c r="L76" i="12"/>
  <c r="L78" i="12" s="1"/>
  <c r="E74" i="12"/>
  <c r="E75" i="12" s="1"/>
  <c r="O76" i="12"/>
  <c r="O78" i="12" s="1"/>
  <c r="T76" i="12"/>
  <c r="T78" i="12" s="1"/>
  <c r="J21" i="12"/>
  <c r="M19" i="12"/>
  <c r="J24" i="12"/>
  <c r="E128" i="10"/>
  <c r="E129" i="10" s="1"/>
  <c r="Y63" i="12"/>
  <c r="V63" i="12"/>
  <c r="F21" i="10"/>
  <c r="F51" i="10"/>
  <c r="F16" i="10"/>
  <c r="F63" i="10"/>
  <c r="F34" i="10"/>
  <c r="E74" i="11"/>
  <c r="I34" i="11"/>
  <c r="I74" i="11" s="1"/>
  <c r="J74" i="12" l="1"/>
  <c r="E131" i="10"/>
  <c r="E77" i="12"/>
  <c r="G77" i="12" s="1"/>
  <c r="J77" i="12" s="1"/>
  <c r="M77" i="12" s="1"/>
  <c r="P77" i="12" s="1"/>
  <c r="S77" i="12" s="1"/>
  <c r="V77" i="12" s="1"/>
  <c r="Y77" i="12" s="1"/>
  <c r="AB77" i="12" s="1"/>
  <c r="J34" i="12"/>
  <c r="M24" i="12"/>
  <c r="P19" i="12"/>
  <c r="M21" i="12"/>
  <c r="X63" i="12"/>
  <c r="X74" i="12" s="1"/>
  <c r="AC63" i="12"/>
  <c r="AC74" i="12" s="1"/>
  <c r="AA63" i="12"/>
  <c r="AA74" i="12" s="1"/>
  <c r="G75" i="12"/>
  <c r="G76" i="12" s="1"/>
  <c r="E76" i="12"/>
  <c r="E78" i="12" s="1"/>
  <c r="E77" i="11"/>
  <c r="I77" i="11" s="1"/>
  <c r="E75" i="11"/>
  <c r="G78" i="12" l="1"/>
  <c r="E76" i="11"/>
  <c r="I75" i="11"/>
  <c r="I76" i="11" s="1"/>
  <c r="I78" i="11" s="1"/>
  <c r="AA76" i="12"/>
  <c r="AA78" i="12" s="1"/>
  <c r="AC76" i="12"/>
  <c r="AC78" i="12" s="1"/>
  <c r="X76" i="12"/>
  <c r="X78" i="12" s="1"/>
  <c r="S19" i="12"/>
  <c r="P21" i="12"/>
  <c r="P24" i="12"/>
  <c r="M34" i="12"/>
  <c r="M74" i="12" s="1"/>
  <c r="Z63" i="12"/>
  <c r="Z74" i="12" s="1"/>
  <c r="J75" i="12"/>
  <c r="E78" i="11"/>
  <c r="Z76" i="12" l="1"/>
  <c r="Z78" i="12" s="1"/>
  <c r="V19" i="12"/>
  <c r="S21" i="12"/>
  <c r="S24" i="12"/>
  <c r="P34" i="12"/>
  <c r="P74" i="12" s="1"/>
  <c r="AB63" i="12"/>
  <c r="M75" i="12"/>
  <c r="J76" i="12"/>
  <c r="J78" i="12" s="1"/>
  <c r="AD76" i="12" l="1"/>
  <c r="AD78" i="12" s="1"/>
  <c r="S34" i="12"/>
  <c r="S74" i="12" s="1"/>
  <c r="V24" i="12"/>
  <c r="V21" i="12"/>
  <c r="Y19" i="12"/>
  <c r="P75" i="12"/>
  <c r="M76" i="12"/>
  <c r="M78" i="12" s="1"/>
  <c r="V34" i="12" l="1"/>
  <c r="V74" i="12" s="1"/>
  <c r="Y24" i="12"/>
  <c r="AB19" i="12"/>
  <c r="AB21" i="12" s="1"/>
  <c r="Y21" i="12"/>
  <c r="S75" i="12"/>
  <c r="P76" i="12"/>
  <c r="P78" i="12" s="1"/>
  <c r="AB24" i="12" l="1"/>
  <c r="AB34" i="12" s="1"/>
  <c r="AB74" i="12" s="1"/>
  <c r="Y34" i="12"/>
  <c r="Y74" i="12" s="1"/>
  <c r="V75" i="12"/>
  <c r="S76" i="12"/>
  <c r="S78" i="12" s="1"/>
  <c r="Y75" i="12" l="1"/>
  <c r="V76" i="12"/>
  <c r="V78" i="12" s="1"/>
  <c r="Y76" i="12" l="1"/>
  <c r="Y78" i="12" s="1"/>
  <c r="AB75" i="12"/>
  <c r="AB76" i="12" s="1"/>
  <c r="AB78" i="12" s="1"/>
  <c r="C24" i="5" l="1"/>
  <c r="D25"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F16" authorId="0" shapeId="0" xr:uid="{00000000-0006-0000-0000-000001000000}">
      <text>
        <r>
          <rPr>
            <b/>
            <sz val="9"/>
            <color indexed="81"/>
            <rFont val="Tahoma"/>
            <family val="2"/>
          </rPr>
          <t>admin:</t>
        </r>
        <r>
          <rPr>
            <sz val="9"/>
            <color indexed="81"/>
            <rFont val="Tahoma"/>
            <family val="2"/>
          </rPr>
          <t xml:space="preserve">
A revoir à la baisse entre 25-27%
</t>
        </r>
      </text>
    </comment>
    <comment ref="F34" authorId="0" shapeId="0" xr:uid="{00000000-0006-0000-0000-000002000000}">
      <text>
        <r>
          <rPr>
            <b/>
            <sz val="9"/>
            <color indexed="81"/>
            <rFont val="Tahoma"/>
            <family val="2"/>
          </rPr>
          <t>admin:</t>
        </r>
        <r>
          <rPr>
            <sz val="9"/>
            <color indexed="81"/>
            <rFont val="Tahoma"/>
            <family val="2"/>
          </rPr>
          <t xml:space="preserve">
Revoir à la baisse</t>
        </r>
      </text>
    </comment>
    <comment ref="F51" authorId="0" shapeId="0" xr:uid="{00000000-0006-0000-0000-000003000000}">
      <text>
        <r>
          <rPr>
            <b/>
            <sz val="9"/>
            <color indexed="81"/>
            <rFont val="Tahoma"/>
            <family val="2"/>
          </rPr>
          <t>admin:</t>
        </r>
        <r>
          <rPr>
            <sz val="9"/>
            <color indexed="81"/>
            <rFont val="Tahoma"/>
            <family val="2"/>
          </rPr>
          <t xml:space="preserve">
Revoir à la baisse</t>
        </r>
      </text>
    </comment>
  </commentList>
</comments>
</file>

<file path=xl/sharedStrings.xml><?xml version="1.0" encoding="utf-8"?>
<sst xmlns="http://schemas.openxmlformats.org/spreadsheetml/2006/main" count="976" uniqueCount="443">
  <si>
    <t>Per diem</t>
  </si>
  <si>
    <t>Toutes les années</t>
  </si>
  <si>
    <t>Unité</t>
  </si>
  <si>
    <t>1. Ressources humaines</t>
  </si>
  <si>
    <t xml:space="preserve">   1.1.1 Technique</t>
  </si>
  <si>
    <t xml:space="preserve">   1.3.3 Participants aux séminaires/conférences</t>
  </si>
  <si>
    <t>Sous-total Ressources humaines</t>
  </si>
  <si>
    <t>Sous-total Voyages</t>
  </si>
  <si>
    <t>3.1 Achat ou location de véhicules</t>
  </si>
  <si>
    <t>Par mois</t>
  </si>
  <si>
    <t>Montant</t>
  </si>
  <si>
    <t>Pourcentage</t>
  </si>
  <si>
    <t>2.2. Trajets locaux</t>
  </si>
  <si>
    <t>Sous-total Bureau local</t>
  </si>
  <si>
    <r>
      <t xml:space="preserve">2.Voyages </t>
    </r>
    <r>
      <rPr>
        <b/>
        <vertAlign val="superscript"/>
        <sz val="10"/>
        <rFont val="Arial"/>
        <family val="2"/>
      </rPr>
      <t>6</t>
    </r>
  </si>
  <si>
    <t>2.1. Voyages internationaux</t>
  </si>
  <si>
    <t>4. Bureau local</t>
  </si>
  <si>
    <t>Nom</t>
  </si>
  <si>
    <t>%</t>
  </si>
  <si>
    <t>1.2 Salaires (montants bruts incluant les charges de sécurité sociale et les autres coûts correspondants, personnel expatrié/international)</t>
  </si>
  <si>
    <t xml:space="preserve">1.1 Salaires (montants bruts incluant les charges de sécurité sociale et les autres coûts correspondants, personnel local) </t>
  </si>
  <si>
    <t xml:space="preserve">1.3 Per diems pour missions/voyages </t>
  </si>
  <si>
    <t xml:space="preserve">2.Voyages </t>
  </si>
  <si>
    <t xml:space="preserve">5. Autres coûts, services </t>
  </si>
  <si>
    <t>Coûts</t>
  </si>
  <si>
    <t>Sous-total Autres coûts, services</t>
  </si>
  <si>
    <t>11. Total des coûts éligibles (9+10)</t>
  </si>
  <si>
    <r>
      <rPr>
        <b/>
        <sz val="10"/>
        <rFont val="Arial"/>
        <family val="2"/>
      </rPr>
      <t xml:space="preserve">EUR
</t>
    </r>
  </si>
  <si>
    <t>Coûts estimés</t>
  </si>
  <si>
    <t xml:space="preserve">3. Equipement et fournitures </t>
  </si>
  <si>
    <r>
      <t>1. Budget de l’action</t>
    </r>
    <r>
      <rPr>
        <b/>
        <vertAlign val="superscript"/>
        <sz val="12"/>
        <rFont val="Arial"/>
        <family val="2"/>
      </rPr>
      <t>1</t>
    </r>
  </si>
  <si>
    <t xml:space="preserve">   1.3.1 À l'étranger (personnel affecté à l’action)</t>
  </si>
  <si>
    <t xml:space="preserve">   1.3.2 Sur place (personnel affecté à l’action)</t>
  </si>
  <si>
    <r>
      <t xml:space="preserve">3. Équipement et fournitures </t>
    </r>
    <r>
      <rPr>
        <b/>
        <vertAlign val="superscript"/>
        <sz val="10"/>
        <rFont val="Arial"/>
        <family val="2"/>
      </rPr>
      <t>7</t>
    </r>
  </si>
  <si>
    <t>3.2 Mobilier, matériel informatique</t>
  </si>
  <si>
    <t>Sous-total Équipement et fournitures</t>
  </si>
  <si>
    <t>2. Justification du budget de l’action</t>
  </si>
  <si>
    <r>
      <t xml:space="preserve">TOTAL DES COÛTS ÉLIGIBLES estimés </t>
    </r>
    <r>
      <rPr>
        <vertAlign val="superscript"/>
        <sz val="10"/>
        <rFont val="Arial"/>
        <family val="2"/>
      </rPr>
      <t>2</t>
    </r>
    <r>
      <rPr>
        <sz val="10"/>
        <rFont val="Arial"/>
        <family val="2"/>
      </rPr>
      <t xml:space="preserve"> </t>
    </r>
    <r>
      <rPr>
        <b/>
        <sz val="10"/>
        <rFont val="Arial"/>
        <family val="2"/>
      </rPr>
      <t>(B)</t>
    </r>
  </si>
  <si>
    <t>Justification des coûts estimés</t>
  </si>
  <si>
    <t>7. Veuillez faire la distinction entre coûts d'acquisition et de location.</t>
  </si>
  <si>
    <t>NB: Le(s) bénéficiaire(s) est/sont seul(s) responsable(s) de l'exactitude de l'information financière fournie dans ces tableaux.</t>
  </si>
  <si>
    <r>
      <t>Coût total                (en EUR)</t>
    </r>
    <r>
      <rPr>
        <b/>
        <vertAlign val="superscript"/>
        <sz val="10"/>
        <rFont val="Arial"/>
        <family val="2"/>
      </rPr>
      <t>3</t>
    </r>
  </si>
  <si>
    <t>TOTAL DES CONTRIBUTIONS attendues</t>
  </si>
  <si>
    <t>7.  Sous-total des coûts directs éligibles de l'action (1 à 6)</t>
  </si>
  <si>
    <t xml:space="preserve">   1.1.2 Personnel administratif/d'appui</t>
  </si>
  <si>
    <r>
      <t>6. Les coûts liés à la compensation des émissions CO</t>
    </r>
    <r>
      <rPr>
        <vertAlign val="subscript"/>
        <sz val="10"/>
        <rFont val="Arial"/>
        <family val="2"/>
      </rPr>
      <t>2</t>
    </r>
    <r>
      <rPr>
        <sz val="10"/>
        <rFont val="Arial"/>
        <family val="2"/>
      </rPr>
      <t xml:space="preserve"> pour les voyages aériens peuvent être inclus. Cette compensation sera réalisée en soutenant des projets MDP«Gold Standard» (la preuve doit figurer parmi les pièces justificatives) ou via les programmes des compagnies aériennes, le cas échéant. Veuillez indiquer le lieu de départ et la destination. Si l'information n'est pas disponible, veuillez indiquer un montant global.</t>
    </r>
  </si>
  <si>
    <t>9. À indiquer sous cette rubrique en cas de sous-traitance totale uniquement.</t>
  </si>
  <si>
    <t xml:space="preserve">10. Les activités de communication et de visibilité doivent être dûment planifiées et budgétisées à chaque étape de la mise en œuvre du projet. </t>
  </si>
  <si>
    <t>8. Veuillez préciser le type de coûts ou de services. Les montants globaux ne sont pas acceptés.</t>
  </si>
  <si>
    <t>Clarification des postes budgétaires</t>
  </si>
  <si>
    <t>Autres contributions (demandeur, autres donateurs, etc.)</t>
  </si>
  <si>
    <t xml:space="preserve">Revenus de l'action </t>
  </si>
  <si>
    <t>2. Même montant que la rubrique 11 du budget de l'action.</t>
  </si>
  <si>
    <t>4. Pas d'arrondis, indiquer les pourcentages avec 2 décimales (par ex. 74,38 %).</t>
  </si>
  <si>
    <r>
      <t>3. Sources de financement attendues et résumé des coûts estimés</t>
    </r>
    <r>
      <rPr>
        <b/>
        <vertAlign val="superscript"/>
        <sz val="12"/>
        <rFont val="Arial"/>
        <family val="2"/>
      </rPr>
      <t>1</t>
    </r>
  </si>
  <si>
    <t>Nº d'unités</t>
  </si>
  <si>
    <t>valeur unitaire              (en EUR)</t>
  </si>
  <si>
    <t>4. Si le personnel n'est pas affecté à temps plein à l’action, le pourcentage doit être indiqué à côté de la description du poste, et reflété dans le nombre d'unités (et non pas dans la valeur unitaire).</t>
  </si>
  <si>
    <t>Indiquer une justification du calcul des coûts estimés. Il convient de noter que l'estimation doit être basée sur les coûts réels ou - si autorisé - sur les options de coûts simplifiés, comme indiqué à la section 2.1.5 des lignes directices à l'intention des demandeurs</t>
  </si>
  <si>
    <t>2. Cette section doit être complétée si l’action doit être mise en œuvre sur plus période plus longue que la période de référence (dont la durée est généralement de 12 mois).</t>
  </si>
  <si>
    <t>Sources de financement attendues</t>
  </si>
  <si>
    <r>
      <t>Conditions</t>
    </r>
    <r>
      <rPr>
        <sz val="6"/>
        <rFont val="Arial"/>
        <family val="2"/>
      </rPr>
      <t>6</t>
    </r>
  </si>
  <si>
    <t>1. Les sources de financement attendues et les coûts estimés doivent être équilibrés. Il est rappelé que les montants inscrits dans ce tableau doivent respecter tous les points indiqués de la liste de contrôle pour le formulaire complet de demande de subvention (point 7 du formulaire complet de demande de subvention).</t>
  </si>
  <si>
    <t xml:space="preserve">9. Total des coûts éligibles hors réserve pour imprévus (7+8) </t>
  </si>
  <si>
    <t>Fournir une description narrative de chaque poste du budget en justifiant la necessité des coûts et le lien de ce coût avec l'action (par ex. par l'intermédiaire d'une référence aux activités mentionnées dans la description de l’action)</t>
  </si>
  <si>
    <r>
      <t>Unité</t>
    </r>
    <r>
      <rPr>
        <b/>
        <vertAlign val="superscript"/>
        <sz val="8"/>
        <rFont val="Arial"/>
        <family val="2"/>
      </rPr>
      <t>13</t>
    </r>
  </si>
  <si>
    <t>1. Les postes budgétaires doivent être décrits en détail et faire apparaitre leurs composantes principales. Le nombre d'unités et le taux unitaire doit être précisé pour chaque poste budgétaire en fonction des indications fournies. Le budget doit inclure les coûts relatifs à l'action dans leur ensemble, indépendamment de la part financée par Expertise France.</t>
  </si>
  <si>
    <t>3. Le budget est établi en euros. Les coûts et les valeurs unitaires sont arrondis au centime d'euro le plus proche.</t>
  </si>
  <si>
    <t>5. Indiquer le pays où les per diems seront encourus.  Les per diems ne sont pas considérés comme des coûts simplifiés aux fins du financement par Expertise France lorsque le bénéficiaire de la subvention rembourse à son personnel un montant fixe en vertu de son règlement du personnel et demande ensuite le remboursement de ce montant dans le budget de l'action. Il s'agit de coûts réels. Dans le cas contraire, si le bénéficiaire propose un remboursement sur la base des  coûts simplifiés (par exemple un «coût unitaire»), il doit préciser «COÛT UNITAIRE per diem» dans la colonne «valeur unitaire» et les taux applicables (dans tous les cas, le coût final éligible ne doit pas excéder les taux publiés par la Commission européenne au moment de la mission).</t>
  </si>
  <si>
    <r>
      <t xml:space="preserve">Contribution requise d'Expertise France à cette demande  </t>
    </r>
    <r>
      <rPr>
        <b/>
        <sz val="10"/>
        <rFont val="Arial"/>
        <family val="2"/>
      </rPr>
      <t>(A)</t>
    </r>
  </si>
  <si>
    <r>
      <t xml:space="preserve">Contribution Expertise France exprimée en pourcentage du total des coûts éligibles </t>
    </r>
    <r>
      <rPr>
        <vertAlign val="superscript"/>
        <sz val="10"/>
        <rFont val="Arial"/>
        <family val="2"/>
      </rPr>
      <t>4</t>
    </r>
    <r>
      <rPr>
        <sz val="10"/>
        <rFont val="Arial"/>
        <family val="2"/>
      </rPr>
      <t xml:space="preserve"> </t>
    </r>
    <r>
      <rPr>
        <b/>
        <sz val="10"/>
        <rFont val="Arial"/>
        <family val="2"/>
      </rPr>
      <t>(A/B x 100)</t>
    </r>
  </si>
  <si>
    <t xml:space="preserve">10 Provision pour imprévus (maximum 5 % de "7 . Sous-total des coûts directs éligibles de l’action") </t>
  </si>
  <si>
    <t xml:space="preserve">8. Coûts administratifs (maximum 7 % de "7. Sous-total des coûts directs éligibles de l’action") </t>
  </si>
  <si>
    <t>1.1.1.3 Comptable (100%)</t>
  </si>
  <si>
    <t xml:space="preserve">   1.1.2 Personnel administratif/d'appui </t>
  </si>
  <si>
    <t>Litre</t>
  </si>
  <si>
    <t xml:space="preserve">2.2.1 Carburant pour le suivi des activités sur le terrain (les formations, les suivi trimestriels) </t>
  </si>
  <si>
    <t>Personne/jour</t>
  </si>
  <si>
    <t>Salle/jour</t>
  </si>
  <si>
    <t>Nuitée</t>
  </si>
  <si>
    <t>Kit par personne</t>
  </si>
  <si>
    <t>Véhicule/jour</t>
  </si>
  <si>
    <t>Emission</t>
  </si>
  <si>
    <t>Spot</t>
  </si>
  <si>
    <t>Mois</t>
  </si>
  <si>
    <t>Logiciel</t>
  </si>
  <si>
    <t xml:space="preserve">Le Comptable est chargé de la gestion, de l’exécution des dépenses, le suivi des opérations financières et comptables conformément à la procédure de gestion financière et comptable du partenaire. </t>
  </si>
  <si>
    <t>Le Coordinateur National assurera la supervision globale des activités du projet</t>
  </si>
  <si>
    <t>Il sera le superviseur des activités du Comptable durant la mise en œuvre du projet</t>
  </si>
  <si>
    <t xml:space="preserve">Son salaire et le temps qu’il consacrera à ce projet est de 100% de son temps de  travail au projet ( 400 €/mois x 1 personne x 24 mois  = 9 600  € ). </t>
  </si>
  <si>
    <t xml:space="preserve">Une photocopieuse sera achetée pour faire certaines copies des documents liés à la mise enoeuvre du projet pour archivage </t>
  </si>
  <si>
    <t xml:space="preserve">1 vidéo- projecteur sera achetée pour la coordination du projet </t>
  </si>
  <si>
    <t xml:space="preserve">Les kits composés de blocs notes, cartables, Bic seront achetés pour les 20 participants. </t>
  </si>
  <si>
    <t xml:space="preserve">4 spots radios radios seront produites pour être diffusés </t>
  </si>
  <si>
    <t>Les animateurs des émissions bénéfierons du transport pour leur permettre de rejoindre les radios</t>
  </si>
  <si>
    <t>Ce montant sera utilisé pour couvrir les frais d'hébergement de 4 personnes (50 € /personne x 3 nuitées x 4 personnes = 600 € )</t>
  </si>
  <si>
    <t>Ce montant sera utilisé pour l'achat de l'ordinateur portable(1 000 € /ordianteur x 1 ordianteur =1 000 € )</t>
  </si>
  <si>
    <t xml:space="preserve">Pour la digitalisation des recouvrements de certaines taxes dans le cadre de la bonne gestion un ordianteur bureautique sera acheté pour recevoir le logiciel. </t>
  </si>
  <si>
    <t xml:space="preserve">Pour la digitalisation des recouvrements de certaines taxes dans le cadre de la bonne gestion un ordianteur portable sera acheté pour recevoir le logiciel. </t>
  </si>
  <si>
    <t>Pour fournir les données des différents recouvrements, 6 tablettes seront achetées et mise à la disposition des agents.</t>
  </si>
  <si>
    <t>Ce montant sera utilisé pour l'achat de l'ordinateur fixe (700 € /ordianteur fixe x 1 ordianteur = 700 € )</t>
  </si>
  <si>
    <t>Un logiciel sera acheté et installé dans les 2 ordinateurs pour la gestion des recouvrements</t>
  </si>
  <si>
    <t>Un Consultant sera recruté pour l'installation du logiciel mais aussi initier les agents de recouvrement</t>
  </si>
  <si>
    <t xml:space="preserve">Les frais d'hébergement du Consultant seront pris en charge par le projet pendant les 8 nuitées pour la formation </t>
  </si>
  <si>
    <t xml:space="preserve">Le serveur qui abrite le logiciel sera doté d'un kit de connection à l'internet qui sera rechargé mensuellement. </t>
  </si>
  <si>
    <t>Consortium</t>
  </si>
  <si>
    <t>Contribution</t>
  </si>
  <si>
    <t>1.1.1.1 Chef du Projet (100%)</t>
  </si>
  <si>
    <t xml:space="preserve">   1.1.1 Equipe Technique</t>
  </si>
  <si>
    <t>1.1.1.5 Secrétaire Administrative (100%)</t>
  </si>
  <si>
    <t>mois</t>
  </si>
  <si>
    <t>1.1.1.4 Responsable de Communication (40%)</t>
  </si>
  <si>
    <t>1.1.1.2 Responsable National du Suivi-Evaluation (40%)</t>
  </si>
  <si>
    <t>1.1.2.2 Responsable Administratif et Financier (30%)</t>
  </si>
  <si>
    <t>1.1.1.6 Superviseur Pédagogique (1 personnes) (100%)</t>
  </si>
  <si>
    <t>1.1.2.1 Directeur Exécutif (30%)</t>
  </si>
  <si>
    <t>1.1.2.2 Responsable Administratif Financier (40%)</t>
  </si>
  <si>
    <t>1.3.2.1 Frais de mission de l'équipe du Projet</t>
  </si>
  <si>
    <t xml:space="preserve">Nous prevoyons réaliser 24 jours de supervision des activités sur le terrain  durant la mise en œuvre du projet par les 4 responsables. Ces 24 jours seront étalés en 8 missions de 3 jours à raison d'une mission par trimestre(8 trimestres sur les 8 au total) .  </t>
  </si>
  <si>
    <t xml:space="preserve">Au total 8 missions de 3 jours de supervision des activités sur le terrain seront réalisées et nous aurons besoin du carburant.  Ce carburant est prévu pour faciliter le déplacement de l'équipe  de supervision des activités durant la mise en œuvre du projet.  </t>
  </si>
  <si>
    <t>Par mission 1600 litres seront utilisés (200 litres x 8 missions = 1 600 littres x 1,31  € /litre = 2096  €)</t>
  </si>
  <si>
    <t xml:space="preserve">3.1.1 Location véhicule pour le suivi des activiités sur le terrain pendant 24 jours sur la durée du projet </t>
  </si>
  <si>
    <t xml:space="preserve">Pour la supervision des activités du projet sur le terrain, des véhicules seront loués afin d'assurer le déplacement des missionnaires durant la mise en œuvre du projet.  </t>
  </si>
  <si>
    <t>Ce montant sera utilisé pour couvrir les frais de location des véhicules pendant les 24 jours de mission (150  € /jour/véhicule x 1 véhicule x 24 jours =3600  € )</t>
  </si>
  <si>
    <t>3.2.1 Achat de 04 ordinateurs portables Lenovo</t>
  </si>
  <si>
    <t>3.2.3 Achat  Imprimante HP Laserjet Couleur</t>
  </si>
  <si>
    <t>3.2.2 Achat de 02 ordinateurs bureautiques</t>
  </si>
  <si>
    <t>3.2.4 Achat  Imprimante HP Laserjet Noir blanc</t>
  </si>
  <si>
    <t>3.2.5 Achat d'une photocopieuse GM</t>
  </si>
  <si>
    <t>3.2.6 Achat de vidéo-projecteur</t>
  </si>
  <si>
    <t>3.2.7 Tables longues de réunions au bureau</t>
  </si>
  <si>
    <t>3.2.8 Chaises pour tables reunions</t>
  </si>
  <si>
    <t>3.2.9 Fauteuils roulant</t>
  </si>
  <si>
    <r>
      <t xml:space="preserve">Sous les instructions du Directeur Exécutive LEJEPAD, le Chef du projet supervise les activités techniques et opérationnelles du projet.  </t>
    </r>
    <r>
      <rPr>
        <sz val="10"/>
        <color rgb="FFFFFF00"/>
        <rFont val="Arial"/>
        <family val="2"/>
      </rPr>
      <t xml:space="preserve"> </t>
    </r>
  </si>
  <si>
    <t xml:space="preserve">Son salaire et le temps qu’il consacrera à ce projet est de 100% de son temps de  travail au projet ( 750 €/mois x 1 personne x 24 mois = 18000 €). </t>
  </si>
  <si>
    <t xml:space="preserve">Le temps qu'il consacrera à ce projet est de 40% de son temps de  travail au projet ( 700 €/mois x 1 personne x 24 mois x 40% = 6720 €). </t>
  </si>
  <si>
    <t xml:space="preserve">Son salaire et le temps qu’il consacrera à ce projet est de 100% de son temps de  travail au projet ( 650 €/mois x 1 personne x 24 mois  = 15600 €). </t>
  </si>
  <si>
    <r>
      <t xml:space="preserve">Le Responsable National de suivi évaluation est chargé du suivi des activités terrain du projet et la planification des activités terrains sous la supervision du Chef du projet. </t>
    </r>
    <r>
      <rPr>
        <sz val="9"/>
        <rFont val="Arial"/>
        <family val="2"/>
      </rPr>
      <t xml:space="preserve">
</t>
    </r>
  </si>
  <si>
    <t>Le Responsable de communication est chargé de véhiculer des relations avec les médias pour la couverture médiatique  et de  la publication sur les réseaux sociaux des activités du projet.</t>
  </si>
  <si>
    <t xml:space="preserve">La Secrétaire Administrative  est chargée de la gestion du calendrier des réunions,  des ateliers ainsi que d'autres tâches relevant de son domaine. </t>
  </si>
  <si>
    <t xml:space="preserve">Pour le suivi et supervision de proximité des activités terrain dans la commune urbaine de Kissidougou faisant partie de la zone du projet, le superviseur pédagogique sera mis au niveau de la Préfecture. Ce montant permettra ce couvrir son salaire mensuel qui lui sera attribué. </t>
  </si>
  <si>
    <t>1.1.1.4 Responsable de la Communication (40%)</t>
  </si>
  <si>
    <t xml:space="preserve">Son salaire et le temps qu’il consacrera à ce projet est de 40% de son temps de  travail au projet ( 650 €/mois x 1 personne x 24 mois x 40 % = 6240 €). </t>
  </si>
  <si>
    <t xml:space="preserve">Son salaire et le temps qu’il consacrera à ce projet est de 50% de son temps de  travail au projet ( 900  € /mois x 1 personne x 24 mois x 50% = 10 800  € ). </t>
  </si>
  <si>
    <t xml:space="preserve">Son salaire et le temps qu’il consacrera à ce projet est de 30% de son temps de  travail au projet ( 750  € /mois x 1 personne x 24 mois x 30% = 5400  € ). </t>
  </si>
  <si>
    <t>Le superviseur Pédagogique  travaillera durant 24 mois soit 100% ( 300  € /mois x 24 mois x 1 superviseur = 7200 €)</t>
  </si>
  <si>
    <t>une imprimante couleur sera achetée pour l'impression des documents en destination du partenaire et des autorités pendant la mise en œuvres des activités du projet.</t>
  </si>
  <si>
    <t>une imprimante sera achetée pour l'impression des autres documents durant la mise en œuvres des activités du projet.</t>
  </si>
  <si>
    <r>
      <t xml:space="preserve">Ce montant permettra de couvrir cette dépense budgetisée (920 </t>
    </r>
    <r>
      <rPr>
        <sz val="10"/>
        <rFont val="Calibri"/>
        <family val="2"/>
      </rPr>
      <t>€</t>
    </r>
    <r>
      <rPr>
        <sz val="10"/>
        <rFont val="Arial"/>
        <family val="2"/>
      </rPr>
      <t xml:space="preserve"> par ordinateur x 4 ordinateurs =3680€)</t>
    </r>
  </si>
  <si>
    <t xml:space="preserve">4 ordinateurs portables seront achetés et mis à la disposition du personnel technique du projet. </t>
  </si>
  <si>
    <t xml:space="preserve">2 ordinateurs bureautiques seront achetés et mis à la disposition du personnel technique du projet. </t>
  </si>
  <si>
    <r>
      <t xml:space="preserve">Ce montant permettra de couvrir cette dépense budgetisée (980 </t>
    </r>
    <r>
      <rPr>
        <sz val="10"/>
        <rFont val="Calibri"/>
        <family val="2"/>
      </rPr>
      <t>€</t>
    </r>
    <r>
      <rPr>
        <sz val="10"/>
        <rFont val="Arial"/>
        <family val="2"/>
      </rPr>
      <t xml:space="preserve"> par ordinateur x 2 ordinateurs =1960€)</t>
    </r>
  </si>
  <si>
    <r>
      <t xml:space="preserve">Ce montant permettra de couvrir cette dépense budgetisée (500 </t>
    </r>
    <r>
      <rPr>
        <sz val="10"/>
        <rFont val="Calibri"/>
        <family val="2"/>
      </rPr>
      <t>€</t>
    </r>
    <r>
      <rPr>
        <sz val="10"/>
        <rFont val="Arial"/>
        <family val="2"/>
      </rPr>
      <t xml:space="preserve"> par imprimante x 1 imprimantes = 500 €)</t>
    </r>
  </si>
  <si>
    <r>
      <t xml:space="preserve">Ce montant permettra de couvrir cette dépense budgetisée (350 </t>
    </r>
    <r>
      <rPr>
        <sz val="10"/>
        <rFont val="Calibri"/>
        <family val="2"/>
      </rPr>
      <t>€</t>
    </r>
    <r>
      <rPr>
        <sz val="10"/>
        <rFont val="Arial"/>
        <family val="2"/>
      </rPr>
      <t xml:space="preserve"> par imprimante x 1 imprimantes = 350 €)</t>
    </r>
  </si>
  <si>
    <r>
      <t xml:space="preserve">Ce montant permettra de couvrir cette dépense budgetisée (1 100 </t>
    </r>
    <r>
      <rPr>
        <sz val="10"/>
        <rFont val="Calibri"/>
        <family val="2"/>
      </rPr>
      <t>€</t>
    </r>
    <r>
      <rPr>
        <sz val="10"/>
        <rFont val="Arial"/>
        <family val="2"/>
      </rPr>
      <t xml:space="preserve"> par photocopieuse  x 1 photocopieuse = 1 100 €)</t>
    </r>
  </si>
  <si>
    <r>
      <t xml:space="preserve">Ce montant permettra de couvrir cette dépense budgetisée (900 </t>
    </r>
    <r>
      <rPr>
        <sz val="10"/>
        <rFont val="Calibri"/>
        <family val="2"/>
      </rPr>
      <t>€</t>
    </r>
    <r>
      <rPr>
        <sz val="10"/>
        <rFont val="Arial"/>
        <family val="2"/>
      </rPr>
      <t xml:space="preserve"> par  vidéo- projecteur x 1  vidéo- projecteur = 900 €)</t>
    </r>
  </si>
  <si>
    <t>Tables longues pour servir des réunions de l'équipe du Projet</t>
  </si>
  <si>
    <t>20 chaises pour servir des réunions de l'équipe du Projet</t>
  </si>
  <si>
    <t>6 Fauteils pour l'équipe du Projet</t>
  </si>
  <si>
    <r>
      <t xml:space="preserve">Ce montant permettra de couvrir cette dépense budgetisée (50 </t>
    </r>
    <r>
      <rPr>
        <sz val="10"/>
        <rFont val="Calibri"/>
        <family val="2"/>
      </rPr>
      <t>€</t>
    </r>
    <r>
      <rPr>
        <sz val="10"/>
        <rFont val="Arial"/>
        <family val="2"/>
      </rPr>
      <t xml:space="preserve"> par chaises x 20 = 1000 €)</t>
    </r>
  </si>
  <si>
    <r>
      <t xml:space="preserve">Ce montant permettra de couvrir cette dépense budgetisée (450 </t>
    </r>
    <r>
      <rPr>
        <sz val="10"/>
        <rFont val="Calibri"/>
        <family val="2"/>
      </rPr>
      <t>€</t>
    </r>
    <r>
      <rPr>
        <sz val="10"/>
        <rFont val="Arial"/>
        <family val="2"/>
      </rPr>
      <t xml:space="preserve"> par fauteils x 6 = 2700 €)</t>
    </r>
  </si>
  <si>
    <r>
      <t xml:space="preserve">Ce montant permettra de couvrir cette dépense budgetisée (500 </t>
    </r>
    <r>
      <rPr>
        <sz val="10"/>
        <rFont val="Calibri"/>
        <family val="2"/>
      </rPr>
      <t>€</t>
    </r>
    <r>
      <rPr>
        <sz val="10"/>
        <rFont val="Arial"/>
        <family val="2"/>
      </rPr>
      <t xml:space="preserve"> par table longue x 3 =1500 €)</t>
    </r>
  </si>
  <si>
    <t>Cette ligne prends en compte les charges , les commissions, les Agios que la banque prélève sur le compte chaque fin du mois.</t>
  </si>
  <si>
    <t>La banque prélève environ (30 € x 24 mois = 720 € )</t>
  </si>
  <si>
    <t>Le coût de ce matériel est le suivant : 4 €/kit/pers x 20 participants = 80 €</t>
  </si>
  <si>
    <t xml:space="preserve">T-Shirt </t>
  </si>
  <si>
    <t xml:space="preserve">Kakimono </t>
  </si>
  <si>
    <t xml:space="preserve">Bandérole </t>
  </si>
  <si>
    <t xml:space="preserve">Publication </t>
  </si>
  <si>
    <t>H/J</t>
  </si>
  <si>
    <t>Les 4 personnes venues de Conakry passeront 3 nuits à Kissidougou</t>
  </si>
  <si>
    <t>Il aura une large diffusion des spots dans les radios locales Kissidougou</t>
  </si>
  <si>
    <t>Kakimono pour une visibilité parfaite</t>
  </si>
  <si>
    <t>Bandéroles avec des slogans</t>
  </si>
  <si>
    <t>Cela concerne les activités phares</t>
  </si>
  <si>
    <t>Ce montant sera utilisé pour le paiement des primes du Consultant  (110 € /jour x 5 jours = 550 € )</t>
  </si>
  <si>
    <t>Un consultant pour réaliser l'évaluation finale</t>
  </si>
  <si>
    <t>5.3.1. Honoraire du consultant auditeur du projet</t>
  </si>
  <si>
    <t>Il coute environ 9 000 € (en 45 jours x 200 €/Jour)</t>
  </si>
  <si>
    <t>Un Consultant pour la vérification des dépenses</t>
  </si>
  <si>
    <t>Il coute environ 6 000 € (soit 20 jours x 300 €/Jour)</t>
  </si>
  <si>
    <t>Ce montant sera utilisé pour l'achat de 5 tablettes (250 € /tablette x 5 tablettes = 1 250 € )</t>
  </si>
  <si>
    <t>Ce montant sera utilisé pour le paiement des frais d'hébergement du Consultant  (47 € /nuitée x 6 nuitées = 282 € )</t>
  </si>
  <si>
    <t>Ce montant sera utilisé pour le paiement des frais de connection Internet (50 € /mois x 12 mois = 600 € )</t>
  </si>
  <si>
    <t>Il est prévu un voyage d'une personne à l'international pour participer à un séminaire ou une collogue organisé par des partenaires</t>
  </si>
  <si>
    <t>Un billet d'avion d'une personne et ses frais de prise en charge soit ( 1 billet x 1 500 € x 2 = 3 000 €) et la prise en charge pour 10 jrs x 200 € = 2 000 € Cout total = 5 000 €</t>
  </si>
  <si>
    <t>Ce montant sera utilisé pour couvrir les frais de mission  de 4 responsables pendant les 16 jours de mission (70  € /jour/personne x 4 personnes x 2 jours x 8 trimestres= 4 480  €)</t>
  </si>
  <si>
    <r>
      <t xml:space="preserve">1.1 Salaires (montants bruts incluant les charges de sécurité sociale et les autres coûts correspondants, personnel local) </t>
    </r>
    <r>
      <rPr>
        <b/>
        <vertAlign val="superscript"/>
        <sz val="10"/>
        <rFont val="Arial"/>
        <family val="2"/>
      </rPr>
      <t>4</t>
    </r>
  </si>
  <si>
    <t xml:space="preserve">4.2  Consommables - fournitures de bureau </t>
  </si>
  <si>
    <t xml:space="preserve">4.3 Entretien et reparation </t>
  </si>
  <si>
    <t>4.4 Frais connexion Internet bureau</t>
  </si>
  <si>
    <t>4.5 Frais de téléphone du bureau</t>
  </si>
  <si>
    <t xml:space="preserve">4.6 Carburant du chef de projet </t>
  </si>
  <si>
    <t xml:space="preserve">4.6 Carburant pour le groupe électrogène </t>
  </si>
  <si>
    <t xml:space="preserve">4.1 Location du bureau </t>
  </si>
  <si>
    <t xml:space="preserve">Cette ligne prendra en charge le paiement des loyers du bureau dans la préfecture de Kissidougou. </t>
  </si>
  <si>
    <t>Ce montant servira au paiement des loyers du bureau de la coordination du projet (150 /mois  x 24 mois  = 36000 €)</t>
  </si>
  <si>
    <t>85 € par mois pour les fournitures x 24 mois =  2 040€</t>
  </si>
  <si>
    <t>Cette ligne prendra en charge l'achat des fournitures de bureau à Kissidougou</t>
  </si>
  <si>
    <t>Cette ligne prendra en charge les l'entretien et les peties réparations du bureau dans la préfecture de Kissidoudou</t>
  </si>
  <si>
    <t>Cette ligne prendra en charge les frais de connexion d'internet   du bureau dans la préfecture de Kissidoudou</t>
  </si>
  <si>
    <t>85 € par mois pour les entretiens et reparation  dureau x 24 mois =  2 040€</t>
  </si>
  <si>
    <t>85 € par mois pour les connexion internet au burau 24 mois =  2 040€</t>
  </si>
  <si>
    <t>Cette ligne prendra en charge les frais d'appel téléphonique  du bureau dans la préfecture de Kissidoudou</t>
  </si>
  <si>
    <t>50 € par mois pour les connexion internet au burau 24 mois =  1200€</t>
  </si>
  <si>
    <t>Cette ligne prendra en charge les frais carburant pour le deplacement du chef de projet dans la préfecture de Kissidoudou</t>
  </si>
  <si>
    <t>100€ par mois pour les connexion internet au burau 24 mois =  2400€</t>
  </si>
  <si>
    <t>Cette ligne prendra en charge les frais carburant pour le groupe électrogène   du bureau dans la préfecture de Kissidoudou</t>
  </si>
  <si>
    <t>180 € par mois pour les connexion internet au burau 24 mois =  2320€</t>
  </si>
  <si>
    <t>Les 100 acteurs clés locaux bénéficieront chacun un T. Shirt</t>
  </si>
  <si>
    <t>ils vont couter  900 €</t>
  </si>
  <si>
    <t>il va couter 200 € l'unité</t>
  </si>
  <si>
    <t>Il coutera 46 € l'unité</t>
  </si>
  <si>
    <t>il s'agit de vidéo de sensibilisation et des visuels qui seront plubliés</t>
  </si>
  <si>
    <t>la conception, la production et la diffusiton coutera 22 € par unité de publication</t>
  </si>
  <si>
    <t>Ce montant sera utilisé pour l'achat et l'installation du logiciel (2500 € /logiciel x 1 logiciel = 2500 € )</t>
  </si>
  <si>
    <t>personne/jour</t>
  </si>
  <si>
    <t xml:space="preserve">5.2.1. Honoraires du consultant pour l'évaluation finale du projet(A2) </t>
  </si>
  <si>
    <t>5.2.2 : Frais bancaires pour la tenue du compte</t>
  </si>
  <si>
    <t>5.3.1 Location de la salle pour deux jours</t>
  </si>
  <si>
    <t xml:space="preserve">5.3.2 Restauration de 25 personnes pour deux jours </t>
  </si>
  <si>
    <t xml:space="preserve">5.3.3 Raffraichaissant </t>
  </si>
  <si>
    <t>5.4 Élaboration d'outils de diagnostic sur la mobilisation et la gestion des ressources fiscales ;</t>
  </si>
  <si>
    <t>5.4.2 Location de la salle pour deux jours</t>
  </si>
  <si>
    <t>5.5 Organisation d'atelier  de formation des 100  acteurs locaux sur les techniques et outils de redevabilité sociale collaborative en matière du civisme fiscale et de transparence budgétaire</t>
  </si>
  <si>
    <t>5.5.6  Matériel didactique</t>
  </si>
  <si>
    <t xml:space="preserve">5.6.1: Honoraire de consultant pour le suivi et la validation du rapport d'analyse du budget de la commune </t>
  </si>
  <si>
    <t>5.6.2 Confection de 5 plaques pour l'affichage des informations budgétaires</t>
  </si>
  <si>
    <t>5.8.3 : Transport urbain des 50 participants pour 1 jours</t>
  </si>
  <si>
    <t>5.9.1 : Conception de 4 spots radio</t>
  </si>
  <si>
    <t>5.9.2 : Diffusion des spots radio à travers 2 radios pendant 3 mois</t>
  </si>
  <si>
    <t>6.1 : Appui de la commune à l’établissement de fichiers de contribuables et la digitalisation du recouvrement de certaines taxes</t>
  </si>
  <si>
    <t>6.1.1 : Hébergement des 4 missionnaires à Kissidougou pendant 3 jours</t>
  </si>
  <si>
    <t>6.1.3 : Achat d'un ordinateur bureautique</t>
  </si>
  <si>
    <t xml:space="preserve">6.1.2 : Achat d'un ordinateur portable </t>
  </si>
  <si>
    <t xml:space="preserve">6.1.4 : Achat de 5 tablettes </t>
  </si>
  <si>
    <t xml:space="preserve">6.1.5 : Frais d'installation d'un logiciel </t>
  </si>
  <si>
    <t>6.1.6 Primes du Consultant pour l'initiation des utulisateurs du logiciel pendant 5 jours</t>
  </si>
  <si>
    <t>6.1.7 : Hébergement du Consultant</t>
  </si>
  <si>
    <t>6.1.8 : Frais de connexion mensuelle pour le serveur du logiciel</t>
  </si>
  <si>
    <t>6.2 Mise en place d'un comité de suivi et d’évaluation de la qualité de la délivrance des services communautaires</t>
  </si>
  <si>
    <t xml:space="preserve">6.2.2 Prime des Agents de collecte données </t>
  </si>
  <si>
    <t xml:space="preserve">6.2.3 Honoraire du consultant pour la collecte et l'analyse des données </t>
  </si>
  <si>
    <t xml:space="preserve">6.3 Création d'espace de dialogue </t>
  </si>
  <si>
    <t xml:space="preserve">6.4.2. Conception  de deux kakimonos </t>
  </si>
  <si>
    <t xml:space="preserve">6.4.3.  Conception de 8  bandéroles </t>
  </si>
  <si>
    <t xml:space="preserve">6.4.4. converture médiatique des activités du projet au journal télévisé </t>
  </si>
  <si>
    <t>6.4.6. Conception des short vedéo et des visuel de sensibilisationpour les reseaux sociaux (facebook, Twitter et Linkding)</t>
  </si>
  <si>
    <t>6.4.5. converture médiatique des activités du projet dans les radios</t>
  </si>
  <si>
    <t xml:space="preserve">5.4.1 Honoraire d'un consultant pour l'élaboration d'outil et le diagnostic de la mobilisation et la gestions des ressources </t>
  </si>
  <si>
    <t xml:space="preserve">5.4.3 Restauration de 20 personnes pour deux jours </t>
  </si>
  <si>
    <t xml:space="preserve">5.4.4 Transport urbain de 20 personnes </t>
  </si>
  <si>
    <t>5.9.3 : Organisation de 10 émissions radiophoniques interactives</t>
  </si>
  <si>
    <t>5.9.4 : Transport des animateurs pour l'animation de 10 émissions radiophoniques interactives en français et en langues locales (2 personnes par émission)</t>
  </si>
  <si>
    <t>6.3.4 Restautation de 10 membres de comité de suivi de mise en œuvre des récommandations pour 3 rencontres</t>
  </si>
  <si>
    <t xml:space="preserve">6.3.5 Prime de transport de 10 du comité de suivi de mise œuvre des récommandations 3 rencontres  </t>
  </si>
  <si>
    <t xml:space="preserve">6.3.1 Location de la salle d'une journée pour 2 rencontres </t>
  </si>
  <si>
    <t>5.5.2  Location salle pour 5 jours</t>
  </si>
  <si>
    <t>5.5.3 : Restauration des 100 personnes pendant 5 jours</t>
  </si>
  <si>
    <t>5.5.4 :Transport urbain des 100 participants pour 5 jours</t>
  </si>
  <si>
    <t>5.5.5: Hébergement des Facilitateurs pour 5 jours (2 jours/session x 3 sessions)</t>
  </si>
  <si>
    <t>6.2.1 Frais de deplacement de 10 agents de collecte données pour 10 jours</t>
  </si>
  <si>
    <t>5.8.2 : Restauration de 50 personnes pendant 1 journée</t>
  </si>
  <si>
    <t>5.8.1 : Location salle pendant 1 journée</t>
  </si>
  <si>
    <t>6.3.3 Prime de transports de 40 personnes pour 2 rencontres</t>
  </si>
  <si>
    <t>6.3.2 Restauration pour 40 personnes pour 2 rencontres</t>
  </si>
  <si>
    <t xml:space="preserve">5.3 Organisation de réunions de concertation et de planification entre les membres du consortium </t>
  </si>
  <si>
    <t xml:space="preserve">il s'agit de la restauration du consortiunm prendant l'atelier d'impregnation et de planification pendant 2 jours </t>
  </si>
  <si>
    <t>l'achat de bidon d'eau pour raffraichir les  participants</t>
  </si>
  <si>
    <t>5.6 Analyse et l’examen du budget de la commune de Kissidougou par l’équipe technique du projet</t>
  </si>
  <si>
    <t>5.7 Organisation des journées de promotion du civisme fiscal dans tous les quartiers pour la restitution des résultats de l’analyse budgétaire et la collecte des priorités des citoyens non pris en charge par le budget et la sensibilisation pour le civisme fiscal</t>
  </si>
  <si>
    <t>5.7.1. : Prime de 5 Animateurs par quartier pour une journée</t>
  </si>
  <si>
    <t xml:space="preserve">5.7.2 : Location et transport de 1200 chaisses soit 50 chaisses pour 24 quartiers </t>
  </si>
  <si>
    <t>5.7.3 : Prime d'une personne ressource par quartier pour appuyer l'organisation des foras</t>
  </si>
  <si>
    <t>5.7.6 : Collation des participants</t>
  </si>
  <si>
    <t>5.8 Rencontre d’interface entre la communauté, les autorités communales et le secteur privé pour la restitution des résultats de l’analyse du budgétaire, le plaidoyer pour la prise en compte de vraies priorités des citoyens</t>
  </si>
  <si>
    <t xml:space="preserve">5.9. Organisation des émissions radiophoniques interactives sur le budget et des comptes avec participation des maires </t>
  </si>
  <si>
    <t xml:space="preserve">6.4.1. Confection de 100 T-shirt et gilet pour les acteurs locaux </t>
  </si>
  <si>
    <t>6.4  Actions de visibilité10</t>
  </si>
  <si>
    <t xml:space="preserve">Il s'agit d'une session de 2 jours de rencontre pour permettre au consortium de s'impregner du projet et de partager les rôles </t>
  </si>
  <si>
    <t>La salle de rencontre sera louer à 350 € pour de jours</t>
  </si>
  <si>
    <t>la frais de restauration participant (pause café et déjeuner) est de 18€</t>
  </si>
  <si>
    <t>Il sera donné a chaque participant par jour une valeur de 2€ d'eau pour se raffraichir</t>
  </si>
  <si>
    <t xml:space="preserve">deux formateurs spécialisés sur les techniques d’animation, des questions de budget et de redevabilité sera recruté. Cette ligne prendra en charge ses honoraires pour la conception et la facilitation des formations sur les techniques de redevabilité et la sensibilisation pour le civisme fiscale </t>
  </si>
  <si>
    <t xml:space="preserve">la l'élaboration de l'outil et la conduite dignostic sur la mobilisation, la gestion des ressources un consultant sera recruté pour une période de 10 jours </t>
  </si>
  <si>
    <t xml:space="preserve">son honoraire est fixé à 150 € conformément au prix du marché </t>
  </si>
  <si>
    <t>Il s'agit d'une session de 2 jours de rencontre qui reunira les acteurs pour faire le diagnostic de la mobilisation des resssource et l'état de la redevabilité dans la commune</t>
  </si>
  <si>
    <t xml:space="preserve">il s'agit de la restauration des acteurs qui font le diagnostic de la mobilisation des ressources pendant de deux </t>
  </si>
  <si>
    <t>la frais de restauration participant (pause café et déjeuner) est de 18€ conformément au prix sur le marché</t>
  </si>
  <si>
    <t>les frais de transport par particpant est fixé à 120 € conformément au standard appliqué pour ce genre d'activité</t>
  </si>
  <si>
    <t xml:space="preserve">5.5.1. Honoraires de deux Consultants pour la conception du module et la facitation de 6 jours d'atelier </t>
  </si>
  <si>
    <t>Honoraire est consultant est fixé à 150€ par jour conformément au standart du marché pour ce genre d'activité</t>
  </si>
  <si>
    <t xml:space="preserve">Il aura 2 sessions de 2 jours et une session d'une 1 journée de formations et une salle sera louée à cet effet. </t>
  </si>
  <si>
    <t>il s'agit de la restauration 100 acteurs locaux pendant la formation de 5 jours</t>
  </si>
  <si>
    <t>Après la formation  les 20 acteurs recevront un perdièm comme frais de transport pour deux jours</t>
  </si>
  <si>
    <t>Les frais d'hébergement des falicitateurs seront pris en charge par le projet pendant les 5 nuitées pour la formation</t>
  </si>
  <si>
    <t xml:space="preserve">Le coût d'hébergement d'un facilitateur durant les 5 jours (1 jour à la veille + 2.5 jours de formation x 2 sessions) est :  55 €/nuitée/facilitateur x 1 facilitateur x 2.5 nuitées/session x 2 sessions </t>
  </si>
  <si>
    <t>l'analyse budgetaire sera encadrée par un consultant et qui validera aussi le rapport d'analyse pour une durée de trois jours</t>
  </si>
  <si>
    <t xml:space="preserve">il s'agit des animateurs qui vont appuyer la sensibilisation en matière de civisme fiscal. </t>
  </si>
  <si>
    <t>les primes de activités est fixe à 11 € conformémnet du marché por ce genre d'activité</t>
  </si>
  <si>
    <t xml:space="preserve">pour cette l'organisation des foras sur le civisme fiscal, les chaisses seront louées et transportées </t>
  </si>
  <si>
    <t>les frais de location est fixé à 0,28 € confément au prix du marché</t>
  </si>
  <si>
    <t>une personne ressource par quartier sera mobilisée pour appuyer les activités de sensiblisation des</t>
  </si>
  <si>
    <r>
      <t xml:space="preserve">la </t>
    </r>
    <r>
      <rPr>
        <sz val="10"/>
        <rFont val="Arial"/>
        <family val="2"/>
      </rPr>
      <t>prime de ces personnes ressources est fixée à 60€</t>
    </r>
  </si>
  <si>
    <t xml:space="preserve">il sera distribué aux participants une collation pour leur permettre de  se restaurer. </t>
  </si>
  <si>
    <t xml:space="preserve">le prix d'une collation par participant est de 5 € </t>
  </si>
  <si>
    <t xml:space="preserve">il couera 540 € par diffusion </t>
  </si>
  <si>
    <t>Pour la mise en œuvre de cette activité, 10 émissions radiophoniques interactives seront réalisées dans 2 radios</t>
  </si>
  <si>
    <t>Ce montant sera utilisé pour le paiement du transport des animateurs (11 € /jour/animateur x 2 animateurs x 10émissions)</t>
  </si>
  <si>
    <t xml:space="preserve">Ce montant sera utilisé pour couvrir la dépense (8 € /diffusion x 800 diffusions </t>
  </si>
  <si>
    <t xml:space="preserve">Ce montant sera utilisé pour couvrir la dépense (435 € /spot x 4 spots) </t>
  </si>
  <si>
    <t xml:space="preserve">Ce montant sera utilisé pour couvrir la dépense (200 € /Emission x 10 émissions) </t>
  </si>
  <si>
    <t xml:space="preserve">il s'agit de la restauration 50 acteurs locaux qui suivront la réunion d'interface pour une journée </t>
  </si>
  <si>
    <t>après la rencontre d'interface les 50 acteurs recevront un perdièm comme frais de transport pour une journée</t>
  </si>
  <si>
    <t xml:space="preserve">Il s'agit d'une session d'une 1 journée de rencontre entre les acteurs locaux pour parler des besoins des communautés </t>
  </si>
  <si>
    <t>il s'agit de 5 tabeaux d'affichage d'informations budgetaires pour facilité l'accès à l'informations</t>
  </si>
  <si>
    <t>le prix est de 520€ conformément au prix du marché</t>
  </si>
  <si>
    <t>La salle de rencontre sera louer à 350 € pour 5 jours</t>
  </si>
  <si>
    <t>La salle de rencontre sera louer à 350 € pour 1 jour</t>
  </si>
  <si>
    <t>pour assurer la visibilité du projet les activités seront couvertes par les radios communautaires</t>
  </si>
  <si>
    <t>les frais de couverture sera 120 €</t>
  </si>
  <si>
    <t xml:space="preserve">Il s'agit d'une session d'une 1 journée de rencontre entre les acteurs locaux pour parler des besoins des communautés. Deux rencontres sont prévus durant la période de mise en œuvre du projet </t>
  </si>
  <si>
    <t>La salle de rencontre sera louer à 350 € par  jour</t>
  </si>
  <si>
    <t xml:space="preserve">il s'agit de la restauration 40 acteurs locaux qui participeront au dialogue multi acteurs. </t>
  </si>
  <si>
    <t>Après le diagnostic les 20 acteurs recevront un perdièm comme frais de transport pour deux jours</t>
  </si>
  <si>
    <t>Après chaque rencontre, les 40 acteurs recevront un perdièm comme frais de transport pour deux jours</t>
  </si>
  <si>
    <t>les 10 membres du comité de suivi se reuniront 3 fors durant la periode de mise en œuvre du projet il s'agit ici de leur restauration</t>
  </si>
  <si>
    <t>le suivi communautaire necessaire le deploiement d'agent pour la collecte des données il s'agit des frais de deplacement des 10 agent de collecte</t>
  </si>
  <si>
    <t>les frais de transport par particpant est fixé à 50 € conformément au standard appliqué pour ce genre d'activité</t>
  </si>
  <si>
    <t xml:space="preserve">Après la collecte des donnée les agent recevront une prime </t>
  </si>
  <si>
    <t xml:space="preserve">la prime est fixé à 100€ </t>
  </si>
  <si>
    <t>les données collectées seront traitées et analyse par un consultant pour 10 jours</t>
  </si>
  <si>
    <t>LEJEPAD</t>
  </si>
  <si>
    <t>CEGUFED</t>
  </si>
  <si>
    <t>Pourcentage par rapport aux coûts éligibles</t>
  </si>
  <si>
    <t>3.2.2 Achat d'un ordinateurs bureautique pour Kissidoudou</t>
  </si>
  <si>
    <t xml:space="preserve">pièce </t>
  </si>
  <si>
    <t>Jour</t>
  </si>
  <si>
    <t xml:space="preserve">Pièce </t>
  </si>
  <si>
    <t>nuitée</t>
  </si>
  <si>
    <t>4.3 Entretien et reparation au bureau</t>
  </si>
  <si>
    <t xml:space="preserve">mois </t>
  </si>
  <si>
    <t>1.3.2.1 Frais de mission de l'équipe du Projet(4 personnes)</t>
  </si>
  <si>
    <t xml:space="preserve">2.2.2 Perdièm (hebergement et nourriture) pour 2 personnes pour 8 missions pour le suivi trimestriel </t>
  </si>
  <si>
    <t>3.2.4 Achat de vidéo-projecteur</t>
  </si>
  <si>
    <t>3.2.5 Tables longues de réunions au bureau</t>
  </si>
  <si>
    <t>3.2.6 Chaises pour tables reunions</t>
  </si>
  <si>
    <t>3.2.7 Fauteuils roulant</t>
  </si>
  <si>
    <t xml:space="preserve">3.1.1 Location véhicule pour le suivi des activiités sur le terrain par l'équipe du Projet pendant 56 jours sur la durée du projet (les formations, les suivi /trimestre) </t>
  </si>
  <si>
    <t>3.2.8 Achat de deux moto pour le chef de projet et le responsable suivi et Evaluation</t>
  </si>
  <si>
    <t xml:space="preserve">unité </t>
  </si>
  <si>
    <t>Forfait</t>
  </si>
  <si>
    <t>litre</t>
  </si>
  <si>
    <r>
      <t xml:space="preserve">5. Autres coûts, services </t>
    </r>
    <r>
      <rPr>
        <b/>
        <vertAlign val="superscript"/>
        <sz val="11"/>
        <rFont val="Arial"/>
        <family val="2"/>
      </rPr>
      <t>8</t>
    </r>
  </si>
  <si>
    <t>5.1 Coûts d'audit/vérification des dépenses</t>
  </si>
  <si>
    <t>5.2 Coûts d'évaluation</t>
  </si>
  <si>
    <t>5.2 Frais bancaires pour la tenue du compte</t>
  </si>
  <si>
    <t xml:space="preserve">6.1 Organisation de réunions de concertation et de planification entre les membres du consortium </t>
  </si>
  <si>
    <t>6.1.1 Location de la salle pour deux jours</t>
  </si>
  <si>
    <t xml:space="preserve">6.1.2 Restauration de 25 personnes pour deux jours </t>
  </si>
  <si>
    <t>6.2Organisation d'atelier  de formation des 100  acteurs locaux sur les techniques et outils de redevabilité sociale collaborative en matière du civisme fiscale et de transparence budgétaire</t>
  </si>
  <si>
    <t>6.2.1 Honoraires d'un consultant pour la facilitation du mondule de redevabilité et de l'analyse budgetaire pour 5 jours</t>
  </si>
  <si>
    <t>6.2.3 Honoraires d'un consultant pour la facilitation du mondule de plaidoyer pour 5 jour</t>
  </si>
  <si>
    <t>6.2.2 Honoraires d'un consultant pour la facilitation du mondule de Civisme fiscal pour 5 jours</t>
  </si>
  <si>
    <t>6.2.4 Location salle pour 6 jours</t>
  </si>
  <si>
    <t>6.2.5 Restauration des 100 personnes pendant 6 jours</t>
  </si>
  <si>
    <t>6.2.6Transport urbain des 100 participants pour 6 jours</t>
  </si>
  <si>
    <t xml:space="preserve">6.2.7 Hébergement et nourriture de 3 Facilitateurs pour 5 jours </t>
  </si>
  <si>
    <t>6.2.8  Matériel didactique</t>
  </si>
  <si>
    <t>6.2.9 Reprographie du module</t>
  </si>
  <si>
    <t>6.3.1 Honoraires de 10  agents recenseurs</t>
  </si>
  <si>
    <t>6.3.2Transport des agents rencenseurs</t>
  </si>
  <si>
    <t xml:space="preserve">6.3.3 communication des agents recenseurs </t>
  </si>
  <si>
    <t xml:space="preserve">6.3.4 Honoraire d'un consultant pour l'élaboration d'outil et la conduite de recensement des contribuables </t>
  </si>
  <si>
    <t>6.3.5 Location de la salle pour deux jours</t>
  </si>
  <si>
    <t xml:space="preserve">6.3.6 Restauration de 20 personnes pour deux jours </t>
  </si>
  <si>
    <t xml:space="preserve">6.3.7 Transport urbain de 20 personnes </t>
  </si>
  <si>
    <t>6.3.8 Achat de kit de recesement (gillet, cartable, stylo, bloc note)</t>
  </si>
  <si>
    <t>6.4.1 Location de la salle</t>
  </si>
  <si>
    <t xml:space="preserve">6.4.3 Transport urbaine du comité d'analyse </t>
  </si>
  <si>
    <t>6.4.4 Honoraire du consultant pour le suivi, validation des résultat de l'analyse budgetaire et l'élaboration du budget cotoyen simplifié</t>
  </si>
  <si>
    <t xml:space="preserve">6.4.2 Restauration de comité d'analyse </t>
  </si>
  <si>
    <t>6.4.5 Hébergement d'un Facilitateur pour 5 jours (2 jours/session x 3 sessions)</t>
  </si>
  <si>
    <t>6.4.6 Reprographie des budgets simlifiés</t>
  </si>
  <si>
    <t>6.3 Recensssement des contribuable dans la commune de Kissidougou</t>
  </si>
  <si>
    <t>6.4 Analyse et l’examen du budget de la commune et production du budget citoyen simplifié</t>
  </si>
  <si>
    <t xml:space="preserve">6.5.1 : Location et transport de 1200 chaisses soit 50 chaisses pour 24 quartiers </t>
  </si>
  <si>
    <t>6.6.1 : Location salle pendant 1 journée</t>
  </si>
  <si>
    <t>6.6 Rencontre d’interface entre la communauté, les autorités communales et le secteur privé pour la restitution des résultats de l’analyse du budgétaire, le plaidoyer pour la prise en compte de vraies priorités des citoyens</t>
  </si>
  <si>
    <t>6.6.2 : Restauration de 50 personnes pendant 1 journée</t>
  </si>
  <si>
    <t>6.6.3 : Transport urbain des 50 participants pour 1 jours</t>
  </si>
  <si>
    <t>6.7 Appui de la commune à l’établissement de fichiers de contribuables et la digitalisation du recouvrement de certaines taxes</t>
  </si>
  <si>
    <t>6.5.2 : Prime d'une personne ressource par quartier pour appuyer l'organisation des foras</t>
  </si>
  <si>
    <t>6.5.3 : Collation des participants</t>
  </si>
  <si>
    <t xml:space="preserve">6.7.1 Per dièm (Nourriture et nourriture) d'un Mission d'étude de 5 Labé </t>
  </si>
  <si>
    <t>6.7.2 Location vehicule pour la mission exploratoire</t>
  </si>
  <si>
    <t>6.7.3 caburant la misssion de Labé</t>
  </si>
  <si>
    <t>6.7.3 Achat d'un ordinateur bureautique</t>
  </si>
  <si>
    <t xml:space="preserve">6.7.4 Achat de 15 tablettes </t>
  </si>
  <si>
    <t xml:space="preserve">6.7.5 Frais d'installation d'un logiciel </t>
  </si>
  <si>
    <t>6.7.6 Primes du Consultant pour l'initiation des utulisateurs du logiciel pendant 5 jours</t>
  </si>
  <si>
    <t>6.7.8 Frais de connexion mensuelle pour le serveur du logiciel</t>
  </si>
  <si>
    <t>6.7.9 Honoraire des agents de recouvrement des recettes fiscales</t>
  </si>
  <si>
    <t xml:space="preserve">6.8: Organisation des émissions radiophoniques interactives sur le budget et des comptes avec participation des maires </t>
  </si>
  <si>
    <t>6.8.1 : Conception de 4 spots radio dans 4 langues locales</t>
  </si>
  <si>
    <t>6.8.2 : Diffusion des spots radio à travers 2 radios pendant 3 mois</t>
  </si>
  <si>
    <t>6.8.3 : Organisation de 10 émissions radiophoniques interactives</t>
  </si>
  <si>
    <t>6.8.4 : Transport des animateurs pour l'animation de 10 émissions radiophoniques interactives en français et en langues locales (2 personnes par émission)</t>
  </si>
  <si>
    <t xml:space="preserve">6.9 Organisation des journées de promotion du civisme fiscal dans tous les quartiers pour informer les  citoyens de l'état de mobilisation des ressources fiscales 
</t>
  </si>
  <si>
    <t>6.7.7 Hébergement du Consultant</t>
  </si>
  <si>
    <t xml:space="preserve">6.9.1 : Location et transport de 1200 chaisses soit 50 chaisses pour 24 quartiers </t>
  </si>
  <si>
    <t>6.9.2 : Prime d'une personne ressource par quartier pour appuyer l'organisation des foras</t>
  </si>
  <si>
    <t>6.9.3 : Collation des participants</t>
  </si>
  <si>
    <t xml:space="preserve">6.9.4 Location de la salle d'une journée pour 2 rencontres </t>
  </si>
  <si>
    <t>6.9.5 Restauration pour 40 personnes pour 2 rencontres</t>
  </si>
  <si>
    <t>6.9.6 Prime de transports de 40 personnes pour 2 rencontres</t>
  </si>
  <si>
    <t>6.9.7 Restautation de 10 membres de comité de suivi de mise en œuvre des récommandations pour 3 rencontres</t>
  </si>
  <si>
    <r>
      <t>5.3  Actions de visibilité</t>
    </r>
    <r>
      <rPr>
        <b/>
        <vertAlign val="superscript"/>
        <sz val="10"/>
        <rFont val="Arial"/>
        <family val="2"/>
      </rPr>
      <t>10</t>
    </r>
  </si>
  <si>
    <t xml:space="preserve">5.3.1 Confection de 1500 T-shirt et gilet pour les acteurs locaux </t>
  </si>
  <si>
    <t xml:space="preserve">5.3.2 Conception  de deux kakimonos </t>
  </si>
  <si>
    <t xml:space="preserve">5.3.3 Conception de 8  bandéroles </t>
  </si>
  <si>
    <t xml:space="preserve">5.3.4 converture médiatique des activités du projet au journal télévisé </t>
  </si>
  <si>
    <t>5.3.5 converture médiatique des activités du projet dans les radios</t>
  </si>
  <si>
    <t>5.3.6 Conception des short vedéo et des visuel de sensibilisationpour les reseaux sociaux (facebook, Twitter et Linkding)</t>
  </si>
  <si>
    <t>4.6.1 Achat batterie de 200 Ampeur</t>
  </si>
  <si>
    <t>4.6.2 Achat feuille Paneau solaire</t>
  </si>
  <si>
    <t>4.6.3 Achat d'omdileur</t>
  </si>
  <si>
    <t>4.6.4 Achat de verificateur</t>
  </si>
  <si>
    <t xml:space="preserve">4.6.5 Achat rouleaux files </t>
  </si>
  <si>
    <t>4.6.6 Achat ampoule</t>
  </si>
  <si>
    <t xml:space="preserve">4.6.7 Achat de Contacteur </t>
  </si>
  <si>
    <t>4.6.8 Achat de ventilateur Solaire</t>
  </si>
  <si>
    <t xml:space="preserve">4.6.9 Main d'œuvre pour l'installation des panneaux </t>
  </si>
  <si>
    <t>4.6 Installation panneaux Solaires</t>
  </si>
  <si>
    <t xml:space="preserve">6.9.8 Prime de transport de 10 du comité de suivi de mise œuvre des récommandations 3 rencontres  </t>
  </si>
  <si>
    <t xml:space="preserve">6. Autres Activitées </t>
  </si>
  <si>
    <t>3.2.8 Achat de deux motos pour le chef de projet et le responsable suivi et Evaluation</t>
  </si>
  <si>
    <t>6.7 Appui de la commune à  la digitalisation du recouvrement de certaines taxes</t>
  </si>
  <si>
    <t>4.6.3 Achat d'omduleur</t>
  </si>
  <si>
    <t>Périodes de mise œuvre</t>
  </si>
  <si>
    <t xml:space="preserve">6.5 Organisation des journées de présentation du budget simplifié  et la collecte des priorités des citoyens </t>
  </si>
  <si>
    <t>EF</t>
  </si>
  <si>
    <t>LEJEPAD CEGUFED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</si>
</sst>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_-* #,##0\ _€_-;\-* #,##0\ _€_-;_-* &quot;-&quot;??\ _€_-;_-@_-"/>
  </numFmts>
  <fonts count="33" x14ac:knownFonts="1">
    <font>
      <sz val="10"/>
      <name val="Arial"/>
    </font>
    <font>
      <sz val="10"/>
      <name val="Arial"/>
      <family val="2"/>
    </font>
    <font>
      <b/>
      <sz val="10"/>
      <name val="Arial"/>
      <family val="2"/>
    </font>
    <font>
      <i/>
      <sz val="10"/>
      <name val="Arial"/>
      <family val="2"/>
    </font>
    <font>
      <b/>
      <i/>
      <sz val="10"/>
      <name val="Arial"/>
      <family val="2"/>
    </font>
    <font>
      <b/>
      <sz val="12"/>
      <name val="Arial"/>
      <family val="2"/>
    </font>
    <font>
      <sz val="10"/>
      <name val="Arial"/>
      <family val="2"/>
    </font>
    <font>
      <sz val="8"/>
      <name val="Arial"/>
      <family val="2"/>
    </font>
    <font>
      <vertAlign val="superscript"/>
      <sz val="10"/>
      <name val="Arial"/>
      <family val="2"/>
    </font>
    <font>
      <b/>
      <vertAlign val="superscript"/>
      <sz val="10"/>
      <name val="Arial"/>
      <family val="2"/>
    </font>
    <font>
      <b/>
      <vertAlign val="superscript"/>
      <sz val="12"/>
      <name val="Arial"/>
      <family val="2"/>
    </font>
    <font>
      <sz val="11"/>
      <color indexed="8"/>
      <name val="Calibri"/>
      <family val="2"/>
    </font>
    <font>
      <sz val="11"/>
      <color indexed="9"/>
      <name val="Calibri"/>
      <family val="2"/>
    </font>
    <font>
      <b/>
      <sz val="11"/>
      <color indexed="8"/>
      <name val="Calibri"/>
      <family val="2"/>
    </font>
    <font>
      <vertAlign val="subscript"/>
      <sz val="10"/>
      <name val="Arial"/>
      <family val="2"/>
    </font>
    <font>
      <sz val="6"/>
      <name val="Arial"/>
      <family val="2"/>
    </font>
    <font>
      <b/>
      <vertAlign val="superscript"/>
      <sz val="8"/>
      <name val="Arial"/>
      <family val="2"/>
    </font>
    <font>
      <sz val="9"/>
      <name val="Arial"/>
      <family val="2"/>
    </font>
    <font>
      <sz val="10"/>
      <color rgb="FF000000"/>
      <name val="Arial"/>
      <family val="2"/>
    </font>
    <font>
      <sz val="10"/>
      <color rgb="FFFFFF00"/>
      <name val="Arial"/>
      <family val="2"/>
    </font>
    <font>
      <sz val="9"/>
      <color rgb="FF000000"/>
      <name val="Arial"/>
      <family val="2"/>
    </font>
    <font>
      <sz val="9"/>
      <color theme="1"/>
      <name val="Arial"/>
      <family val="2"/>
    </font>
    <font>
      <sz val="10"/>
      <name val="Calibri"/>
      <family val="2"/>
    </font>
    <font>
      <b/>
      <i/>
      <sz val="11"/>
      <name val="Arial"/>
      <family val="2"/>
    </font>
    <font>
      <b/>
      <sz val="11"/>
      <name val="Arial"/>
      <family val="2"/>
    </font>
    <font>
      <i/>
      <sz val="11"/>
      <name val="Arial"/>
      <family val="2"/>
    </font>
    <font>
      <b/>
      <vertAlign val="superscript"/>
      <sz val="11"/>
      <name val="Arial"/>
      <family val="2"/>
    </font>
    <font>
      <sz val="11"/>
      <name val="Arial"/>
      <family val="2"/>
    </font>
    <font>
      <sz val="9"/>
      <color indexed="81"/>
      <name val="Tahoma"/>
      <family val="2"/>
    </font>
    <font>
      <b/>
      <sz val="9"/>
      <color indexed="81"/>
      <name val="Tahoma"/>
      <family val="2"/>
    </font>
    <font>
      <sz val="10"/>
      <name val="Arial"/>
      <family val="2"/>
    </font>
    <font>
      <b/>
      <sz val="16"/>
      <name val="Arial"/>
      <family val="2"/>
    </font>
    <font>
      <sz val="10"/>
      <name val="Arial"/>
    </font>
  </fonts>
  <fills count="22">
    <fill>
      <patternFill patternType="none"/>
    </fill>
    <fill>
      <patternFill patternType="gray125"/>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s>
  <borders count="71">
    <border>
      <left/>
      <right/>
      <top/>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rgb="FF000000"/>
      </left>
      <right/>
      <top style="thin">
        <color rgb="FF000000"/>
      </top>
      <bottom style="thin">
        <color rgb="FF000000"/>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ck">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2">
    <xf numFmtId="0" fontId="0"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7" borderId="0" applyNumberFormat="0" applyBorder="0" applyAlignment="0" applyProtection="0"/>
    <xf numFmtId="0" fontId="1" fillId="0" borderId="0"/>
    <xf numFmtId="0" fontId="11" fillId="0" borderId="0"/>
    <xf numFmtId="0" fontId="13" fillId="0" borderId="1" applyNumberFormat="0" applyFill="0" applyAlignment="0" applyProtection="0"/>
    <xf numFmtId="9" fontId="30" fillId="0" borderId="0" applyFont="0" applyFill="0" applyBorder="0" applyAlignment="0" applyProtection="0"/>
    <xf numFmtId="164" fontId="32" fillId="0" borderId="0" applyFont="0" applyFill="0" applyBorder="0" applyAlignment="0" applyProtection="0"/>
  </cellStyleXfs>
  <cellXfs count="479">
    <xf numFmtId="0" fontId="0" fillId="0" borderId="0" xfId="0"/>
    <xf numFmtId="0" fontId="2" fillId="0" borderId="2" xfId="0" applyFont="1" applyBorder="1"/>
    <xf numFmtId="0" fontId="0" fillId="0" borderId="2" xfId="0" applyBorder="1"/>
    <xf numFmtId="0" fontId="2" fillId="0" borderId="2" xfId="0" applyFont="1" applyBorder="1" applyAlignment="1">
      <alignment horizontal="center"/>
    </xf>
    <xf numFmtId="0" fontId="0" fillId="0" borderId="2" xfId="0" applyBorder="1" applyAlignment="1">
      <alignment horizontal="center"/>
    </xf>
    <xf numFmtId="0" fontId="6" fillId="0" borderId="2" xfId="0" applyFont="1" applyBorder="1"/>
    <xf numFmtId="0" fontId="4" fillId="8" borderId="2" xfId="0" applyFont="1" applyFill="1" applyBorder="1" applyAlignment="1">
      <alignment horizontal="center"/>
    </xf>
    <xf numFmtId="0" fontId="4" fillId="8" borderId="2" xfId="0" applyFont="1" applyFill="1" applyBorder="1"/>
    <xf numFmtId="0" fontId="6" fillId="0" borderId="2" xfId="0" applyFont="1" applyBorder="1" applyAlignment="1">
      <alignment horizontal="center"/>
    </xf>
    <xf numFmtId="0" fontId="0" fillId="0" borderId="4" xfId="0" applyBorder="1" applyAlignment="1">
      <alignment wrapText="1"/>
    </xf>
    <xf numFmtId="0" fontId="2" fillId="0" borderId="4" xfId="0" applyFont="1" applyBorder="1" applyAlignment="1">
      <alignment wrapText="1"/>
    </xf>
    <xf numFmtId="0" fontId="6" fillId="0" borderId="4" xfId="0" applyFont="1" applyBorder="1" applyAlignment="1">
      <alignment wrapText="1"/>
    </xf>
    <xf numFmtId="0" fontId="2" fillId="0" borderId="7" xfId="0" applyFont="1" applyBorder="1" applyAlignment="1">
      <alignment wrapText="1"/>
    </xf>
    <xf numFmtId="0" fontId="4" fillId="0" borderId="7" xfId="0" applyFont="1" applyBorder="1" applyAlignment="1">
      <alignment horizontal="center"/>
    </xf>
    <xf numFmtId="4" fontId="2" fillId="0" borderId="7" xfId="0" applyNumberFormat="1" applyFont="1" applyBorder="1"/>
    <xf numFmtId="4" fontId="0" fillId="0" borderId="0" xfId="0" applyNumberFormat="1"/>
    <xf numFmtId="0" fontId="2" fillId="8" borderId="8" xfId="0" applyFont="1" applyFill="1" applyBorder="1" applyAlignment="1">
      <alignment horizontal="center"/>
    </xf>
    <xf numFmtId="0" fontId="0" fillId="8" borderId="0" xfId="0" applyFill="1"/>
    <xf numFmtId="0" fontId="2" fillId="8" borderId="5" xfId="0" applyFont="1" applyFill="1" applyBorder="1" applyAlignment="1">
      <alignment horizontal="center" vertical="center" wrapText="1"/>
    </xf>
    <xf numFmtId="0" fontId="2" fillId="8" borderId="8" xfId="0" applyFont="1" applyFill="1" applyBorder="1" applyAlignment="1">
      <alignment horizontal="center" vertical="top"/>
    </xf>
    <xf numFmtId="0" fontId="6" fillId="8" borderId="3" xfId="0" applyFont="1" applyFill="1" applyBorder="1" applyAlignment="1">
      <alignment horizontal="center" vertical="center"/>
    </xf>
    <xf numFmtId="0" fontId="6" fillId="8" borderId="3" xfId="0" applyFont="1" applyFill="1" applyBorder="1" applyAlignment="1">
      <alignment vertical="center"/>
    </xf>
    <xf numFmtId="0" fontId="6" fillId="0" borderId="18" xfId="0" applyFont="1" applyBorder="1" applyAlignment="1">
      <alignment horizontal="center" vertical="center"/>
    </xf>
    <xf numFmtId="0" fontId="6" fillId="0" borderId="3" xfId="0" applyFont="1" applyBorder="1" applyAlignment="1">
      <alignment vertical="center"/>
    </xf>
    <xf numFmtId="0" fontId="0" fillId="0" borderId="18" xfId="0" applyBorder="1" applyAlignment="1">
      <alignment horizontal="center" vertical="center"/>
    </xf>
    <xf numFmtId="0" fontId="5" fillId="0" borderId="0" xfId="0" applyFont="1" applyAlignment="1">
      <alignment horizontal="left" vertical="top" wrapText="1"/>
    </xf>
    <xf numFmtId="0" fontId="5" fillId="0" borderId="0" xfId="7" applyFont="1" applyAlignment="1">
      <alignment horizontal="left"/>
    </xf>
    <xf numFmtId="0" fontId="1" fillId="0" borderId="0" xfId="7"/>
    <xf numFmtId="0" fontId="11" fillId="0" borderId="0" xfId="8"/>
    <xf numFmtId="0" fontId="2" fillId="0" borderId="0" xfId="7" applyFont="1" applyAlignment="1">
      <alignment horizontal="left"/>
    </xf>
    <xf numFmtId="0" fontId="6" fillId="0" borderId="0" xfId="7" applyFont="1"/>
    <xf numFmtId="0" fontId="2" fillId="0" borderId="20" xfId="7" applyFont="1" applyBorder="1" applyAlignment="1">
      <alignment horizontal="left"/>
    </xf>
    <xf numFmtId="0" fontId="6" fillId="0" borderId="7" xfId="7" applyFont="1" applyBorder="1"/>
    <xf numFmtId="0" fontId="2" fillId="10" borderId="21" xfId="7" applyFont="1" applyFill="1" applyBorder="1" applyAlignment="1">
      <alignment horizontal="center"/>
    </xf>
    <xf numFmtId="0" fontId="2" fillId="10" borderId="22" xfId="7" applyFont="1" applyFill="1" applyBorder="1" applyAlignment="1">
      <alignment horizontal="center"/>
    </xf>
    <xf numFmtId="0" fontId="2" fillId="0" borderId="19" xfId="7" applyFont="1" applyBorder="1" applyAlignment="1">
      <alignment horizontal="left"/>
    </xf>
    <xf numFmtId="0" fontId="2" fillId="10" borderId="23" xfId="7" applyFont="1" applyFill="1" applyBorder="1" applyAlignment="1">
      <alignment horizontal="center" wrapText="1"/>
    </xf>
    <xf numFmtId="0" fontId="1" fillId="8" borderId="0" xfId="7" applyFill="1" applyAlignment="1">
      <alignment horizontal="center"/>
    </xf>
    <xf numFmtId="0" fontId="6" fillId="8" borderId="24" xfId="7" applyFont="1" applyFill="1" applyBorder="1"/>
    <xf numFmtId="0" fontId="2" fillId="10" borderId="16" xfId="7" applyFont="1" applyFill="1" applyBorder="1"/>
    <xf numFmtId="0" fontId="6" fillId="10" borderId="10" xfId="7" applyFont="1" applyFill="1" applyBorder="1"/>
    <xf numFmtId="0" fontId="1" fillId="8" borderId="0" xfId="7" applyFill="1"/>
    <xf numFmtId="0" fontId="1" fillId="8" borderId="24" xfId="7" applyFill="1" applyBorder="1"/>
    <xf numFmtId="0" fontId="6" fillId="0" borderId="19" xfId="7" applyFont="1" applyBorder="1"/>
    <xf numFmtId="0" fontId="6" fillId="8" borderId="0" xfId="7" applyFont="1" applyFill="1"/>
    <xf numFmtId="0" fontId="3" fillId="0" borderId="6" xfId="7" applyFont="1" applyBorder="1"/>
    <xf numFmtId="0" fontId="3" fillId="0" borderId="25" xfId="7" applyFont="1" applyBorder="1"/>
    <xf numFmtId="0" fontId="3" fillId="0" borderId="4" xfId="7" applyFont="1" applyBorder="1"/>
    <xf numFmtId="0" fontId="6" fillId="0" borderId="26" xfId="7" applyFont="1" applyBorder="1"/>
    <xf numFmtId="0" fontId="6" fillId="9" borderId="2" xfId="7" applyFont="1" applyFill="1" applyBorder="1"/>
    <xf numFmtId="0" fontId="6" fillId="0" borderId="4" xfId="7" applyFont="1" applyBorder="1"/>
    <xf numFmtId="0" fontId="6" fillId="9" borderId="0" xfId="7" applyFont="1" applyFill="1"/>
    <xf numFmtId="0" fontId="6" fillId="8" borderId="29" xfId="7" applyFont="1" applyFill="1" applyBorder="1"/>
    <xf numFmtId="0" fontId="6" fillId="8" borderId="30" xfId="7" applyFont="1" applyFill="1" applyBorder="1"/>
    <xf numFmtId="0" fontId="2" fillId="10" borderId="30" xfId="7" applyFont="1" applyFill="1" applyBorder="1" applyAlignment="1">
      <alignment horizontal="center" vertical="center"/>
    </xf>
    <xf numFmtId="0" fontId="6" fillId="11" borderId="31" xfId="7" applyFont="1" applyFill="1" applyBorder="1"/>
    <xf numFmtId="0" fontId="6" fillId="11" borderId="29" xfId="7" applyFont="1" applyFill="1" applyBorder="1"/>
    <xf numFmtId="0" fontId="6" fillId="12" borderId="19" xfId="7" applyFont="1" applyFill="1" applyBorder="1"/>
    <xf numFmtId="0" fontId="1" fillId="0" borderId="19" xfId="7" applyBorder="1"/>
    <xf numFmtId="0" fontId="1" fillId="0" borderId="19" xfId="0" applyFont="1" applyBorder="1" applyAlignment="1">
      <alignment vertical="center" wrapText="1"/>
    </xf>
    <xf numFmtId="0" fontId="1" fillId="0" borderId="17" xfId="0" applyFont="1" applyBorder="1" applyAlignment="1">
      <alignment vertical="center" wrapText="1"/>
    </xf>
    <xf numFmtId="0" fontId="6" fillId="12" borderId="0" xfId="7" applyFont="1" applyFill="1"/>
    <xf numFmtId="0" fontId="1" fillId="0" borderId="4" xfId="0" applyFont="1" applyBorder="1" applyAlignment="1">
      <alignment wrapText="1"/>
    </xf>
    <xf numFmtId="0" fontId="6" fillId="0" borderId="2" xfId="0" applyFont="1" applyBorder="1" applyAlignment="1">
      <alignment wrapText="1"/>
    </xf>
    <xf numFmtId="0" fontId="1" fillId="0" borderId="2" xfId="0" applyFont="1" applyBorder="1" applyAlignment="1">
      <alignment horizontal="center"/>
    </xf>
    <xf numFmtId="0" fontId="1" fillId="0" borderId="2" xfId="0" applyFont="1" applyBorder="1" applyAlignment="1">
      <alignment wrapText="1"/>
    </xf>
    <xf numFmtId="0" fontId="1" fillId="0" borderId="2" xfId="0" applyFont="1" applyBorder="1"/>
    <xf numFmtId="0" fontId="1" fillId="0" borderId="33" xfId="0" applyFont="1" applyBorder="1"/>
    <xf numFmtId="0" fontId="2" fillId="0" borderId="4" xfId="0" applyFont="1" applyBorder="1" applyAlignment="1">
      <alignment vertical="center" wrapText="1"/>
    </xf>
    <xf numFmtId="49" fontId="18" fillId="0" borderId="35" xfId="0" applyNumberFormat="1" applyFont="1" applyBorder="1" applyAlignment="1">
      <alignment horizontal="left" vertical="center" wrapText="1"/>
    </xf>
    <xf numFmtId="0" fontId="1" fillId="0" borderId="4" xfId="0" applyFont="1" applyBorder="1" applyAlignment="1">
      <alignment vertical="center" wrapText="1"/>
    </xf>
    <xf numFmtId="49" fontId="20" fillId="0" borderId="35" xfId="0" applyNumberFormat="1" applyFont="1" applyBorder="1" applyAlignment="1">
      <alignment horizontal="left" wrapText="1"/>
    </xf>
    <xf numFmtId="49" fontId="20" fillId="0" borderId="35" xfId="0" applyNumberFormat="1" applyFont="1" applyBorder="1" applyAlignment="1">
      <alignment horizontal="left" vertical="center" wrapText="1"/>
    </xf>
    <xf numFmtId="0" fontId="18" fillId="0" borderId="35" xfId="0" applyFont="1" applyBorder="1" applyAlignment="1">
      <alignment vertical="center" wrapText="1"/>
    </xf>
    <xf numFmtId="0" fontId="1" fillId="0" borderId="2" xfId="0" applyFont="1" applyBorder="1" applyAlignment="1">
      <alignment horizontal="left" wrapText="1"/>
    </xf>
    <xf numFmtId="0" fontId="1" fillId="0" borderId="2" xfId="0" applyFont="1" applyBorder="1" applyAlignment="1">
      <alignment vertical="center" wrapText="1"/>
    </xf>
    <xf numFmtId="0" fontId="1" fillId="0" borderId="2" xfId="0" applyFont="1" applyBorder="1" applyAlignment="1">
      <alignment horizontal="center" wrapText="1"/>
    </xf>
    <xf numFmtId="49" fontId="21" fillId="0" borderId="2" xfId="0" applyNumberFormat="1" applyFont="1" applyBorder="1" applyAlignment="1">
      <alignment horizontal="left" vertical="center" wrapText="1"/>
    </xf>
    <xf numFmtId="0" fontId="0" fillId="0" borderId="2" xfId="0" applyBorder="1" applyAlignment="1">
      <alignment horizontal="left" vertical="center" wrapText="1"/>
    </xf>
    <xf numFmtId="0" fontId="1" fillId="0" borderId="2" xfId="0" applyFont="1" applyBorder="1" applyAlignment="1">
      <alignment horizontal="left" vertical="center" wrapText="1"/>
    </xf>
    <xf numFmtId="3" fontId="2" fillId="8" borderId="11" xfId="0" applyNumberFormat="1" applyFont="1" applyFill="1" applyBorder="1"/>
    <xf numFmtId="3" fontId="0" fillId="9" borderId="12" xfId="0" applyNumberFormat="1" applyFill="1" applyBorder="1"/>
    <xf numFmtId="3" fontId="1" fillId="9" borderId="2" xfId="7" applyNumberFormat="1" applyFill="1" applyBorder="1"/>
    <xf numFmtId="0" fontId="1" fillId="0" borderId="26" xfId="7" applyBorder="1"/>
    <xf numFmtId="3" fontId="6" fillId="9" borderId="2" xfId="7" applyNumberFormat="1" applyFont="1" applyFill="1" applyBorder="1"/>
    <xf numFmtId="3" fontId="6" fillId="9" borderId="0" xfId="7" applyNumberFormat="1" applyFont="1" applyFill="1"/>
    <xf numFmtId="3" fontId="6" fillId="9" borderId="27" xfId="7" applyNumberFormat="1" applyFont="1" applyFill="1" applyBorder="1"/>
    <xf numFmtId="3" fontId="0" fillId="0" borderId="0" xfId="0" applyNumberFormat="1" applyAlignment="1">
      <alignment vertical="top" wrapText="1"/>
    </xf>
    <xf numFmtId="4" fontId="1" fillId="9" borderId="0" xfId="0" applyNumberFormat="1" applyFont="1" applyFill="1"/>
    <xf numFmtId="3" fontId="0" fillId="9" borderId="19" xfId="0" applyNumberFormat="1" applyFill="1" applyBorder="1"/>
    <xf numFmtId="3" fontId="2" fillId="0" borderId="19" xfId="0" applyNumberFormat="1" applyFont="1" applyBorder="1"/>
    <xf numFmtId="4" fontId="0" fillId="9" borderId="0" xfId="0" applyNumberFormat="1" applyFill="1"/>
    <xf numFmtId="0" fontId="1" fillId="0" borderId="15" xfId="0" applyFont="1" applyBorder="1" applyAlignment="1">
      <alignment wrapText="1"/>
    </xf>
    <xf numFmtId="2" fontId="6" fillId="9" borderId="28" xfId="7" applyNumberFormat="1" applyFont="1" applyFill="1" applyBorder="1"/>
    <xf numFmtId="0" fontId="2" fillId="14" borderId="4" xfId="0" applyFont="1" applyFill="1" applyBorder="1" applyAlignment="1">
      <alignment wrapText="1"/>
    </xf>
    <xf numFmtId="0" fontId="2" fillId="14" borderId="2" xfId="0" applyFont="1" applyFill="1" applyBorder="1" applyAlignment="1">
      <alignment horizontal="center"/>
    </xf>
    <xf numFmtId="0" fontId="1" fillId="0" borderId="4" xfId="0" applyFont="1" applyBorder="1" applyAlignment="1">
      <alignment horizontal="left" vertical="center" wrapText="1"/>
    </xf>
    <xf numFmtId="0" fontId="0" fillId="16" borderId="0" xfId="0" applyFill="1"/>
    <xf numFmtId="0" fontId="0" fillId="0" borderId="4" xfId="0" applyBorder="1" applyAlignment="1">
      <alignment vertical="center" wrapText="1"/>
    </xf>
    <xf numFmtId="0" fontId="4" fillId="8" borderId="4" xfId="0" applyFont="1" applyFill="1" applyBorder="1" applyAlignment="1">
      <alignment vertical="center" wrapText="1"/>
    </xf>
    <xf numFmtId="0" fontId="6" fillId="0" borderId="4" xfId="0" applyFont="1" applyBorder="1" applyAlignment="1">
      <alignment vertical="center" wrapText="1"/>
    </xf>
    <xf numFmtId="0" fontId="1" fillId="0" borderId="2" xfId="0" applyFont="1" applyBorder="1" applyAlignment="1">
      <alignment vertical="center"/>
    </xf>
    <xf numFmtId="0" fontId="1" fillId="0" borderId="33" xfId="0" applyFont="1" applyBorder="1" applyAlignment="1">
      <alignment vertical="center"/>
    </xf>
    <xf numFmtId="0" fontId="1" fillId="0" borderId="15" xfId="0" applyFont="1" applyBorder="1" applyAlignment="1">
      <alignment vertical="center" wrapText="1"/>
    </xf>
    <xf numFmtId="0" fontId="1" fillId="0" borderId="34" xfId="0" applyFont="1" applyBorder="1" applyAlignment="1">
      <alignment horizontal="center" vertical="center"/>
    </xf>
    <xf numFmtId="0" fontId="0" fillId="0" borderId="0" xfId="0" applyAlignment="1">
      <alignment vertical="center"/>
    </xf>
    <xf numFmtId="0" fontId="1" fillId="0" borderId="33" xfId="0" applyFont="1" applyBorder="1" applyAlignment="1">
      <alignment horizontal="center"/>
    </xf>
    <xf numFmtId="0" fontId="1" fillId="16" borderId="4" xfId="0" applyFont="1" applyFill="1" applyBorder="1" applyAlignment="1">
      <alignment vertical="center" wrapText="1"/>
    </xf>
    <xf numFmtId="0" fontId="1" fillId="16" borderId="4" xfId="0" applyFont="1" applyFill="1" applyBorder="1" applyAlignment="1">
      <alignment wrapText="1"/>
    </xf>
    <xf numFmtId="0" fontId="1" fillId="16" borderId="32" xfId="0" applyFont="1" applyFill="1" applyBorder="1" applyAlignment="1">
      <alignment wrapText="1"/>
    </xf>
    <xf numFmtId="0" fontId="1" fillId="16" borderId="32" xfId="0" applyFont="1" applyFill="1" applyBorder="1" applyAlignment="1">
      <alignment vertical="center" wrapText="1"/>
    </xf>
    <xf numFmtId="0" fontId="0" fillId="0" borderId="0" xfId="0" applyAlignment="1">
      <alignment vertical="center" wrapText="1"/>
    </xf>
    <xf numFmtId="0" fontId="1" fillId="0" borderId="33" xfId="0" applyFont="1" applyBorder="1" applyAlignment="1">
      <alignment wrapText="1"/>
    </xf>
    <xf numFmtId="0" fontId="1" fillId="0" borderId="0" xfId="0" applyFont="1"/>
    <xf numFmtId="0" fontId="1" fillId="0" borderId="26" xfId="0" applyFont="1" applyBorder="1" applyAlignment="1">
      <alignment wrapText="1"/>
    </xf>
    <xf numFmtId="3" fontId="1" fillId="0" borderId="2" xfId="0" applyNumberFormat="1" applyFont="1" applyBorder="1"/>
    <xf numFmtId="0" fontId="25" fillId="16" borderId="4" xfId="0" applyFont="1" applyFill="1" applyBorder="1" applyAlignment="1">
      <alignment wrapText="1"/>
    </xf>
    <xf numFmtId="0" fontId="27" fillId="16" borderId="4" xfId="0" applyFont="1" applyFill="1" applyBorder="1" applyAlignment="1">
      <alignment wrapText="1"/>
    </xf>
    <xf numFmtId="0" fontId="2" fillId="8" borderId="8" xfId="0" applyFont="1" applyFill="1" applyBorder="1" applyAlignment="1">
      <alignment vertical="top"/>
    </xf>
    <xf numFmtId="0" fontId="2" fillId="14" borderId="2" xfId="0" applyFont="1" applyFill="1" applyBorder="1"/>
    <xf numFmtId="3" fontId="6" fillId="0" borderId="2" xfId="0" applyNumberFormat="1" applyFont="1" applyBorder="1"/>
    <xf numFmtId="0" fontId="4" fillId="0" borderId="7" xfId="0" applyFont="1" applyBorder="1"/>
    <xf numFmtId="0" fontId="1" fillId="0" borderId="34" xfId="0" applyFont="1" applyBorder="1" applyAlignment="1">
      <alignment horizontal="center"/>
    </xf>
    <xf numFmtId="0" fontId="2" fillId="0" borderId="2" xfId="0" applyFont="1" applyBorder="1" applyAlignment="1">
      <alignment vertical="center"/>
    </xf>
    <xf numFmtId="0" fontId="2" fillId="17" borderId="33" xfId="0" applyFont="1" applyFill="1" applyBorder="1" applyAlignment="1">
      <alignment wrapText="1"/>
    </xf>
    <xf numFmtId="0" fontId="1" fillId="0" borderId="26" xfId="0" applyFont="1" applyBorder="1" applyAlignment="1">
      <alignment vertical="center" wrapText="1"/>
    </xf>
    <xf numFmtId="0" fontId="1" fillId="0" borderId="33" xfId="0" applyFont="1" applyBorder="1" applyAlignment="1">
      <alignment vertical="center" wrapText="1"/>
    </xf>
    <xf numFmtId="0" fontId="2" fillId="17" borderId="33" xfId="0" applyFont="1" applyFill="1" applyBorder="1" applyAlignment="1">
      <alignment vertical="center" wrapText="1"/>
    </xf>
    <xf numFmtId="0" fontId="1" fillId="0" borderId="15" xfId="0" applyFont="1" applyBorder="1" applyAlignment="1">
      <alignment horizontal="left" vertical="center" wrapText="1"/>
    </xf>
    <xf numFmtId="0" fontId="2" fillId="0" borderId="0" xfId="0" applyFont="1" applyAlignment="1">
      <alignment horizontal="left" vertical="center" wrapText="1"/>
    </xf>
    <xf numFmtId="0" fontId="2" fillId="8" borderId="17" xfId="0" applyFont="1" applyFill="1" applyBorder="1" applyAlignment="1">
      <alignment vertical="center" wrapText="1"/>
    </xf>
    <xf numFmtId="0" fontId="3" fillId="8" borderId="40" xfId="0" applyFont="1" applyFill="1" applyBorder="1" applyAlignment="1">
      <alignment horizontal="center" wrapText="1"/>
    </xf>
    <xf numFmtId="0" fontId="2" fillId="17" borderId="41" xfId="0" applyFont="1" applyFill="1" applyBorder="1" applyAlignment="1">
      <alignment vertical="center" wrapText="1"/>
    </xf>
    <xf numFmtId="0" fontId="2" fillId="17" borderId="42" xfId="0" applyFont="1" applyFill="1" applyBorder="1" applyAlignment="1">
      <alignment vertical="center" wrapText="1"/>
    </xf>
    <xf numFmtId="0" fontId="2" fillId="17" borderId="43" xfId="0" applyFont="1" applyFill="1" applyBorder="1" applyAlignment="1">
      <alignment vertical="center" wrapText="1"/>
    </xf>
    <xf numFmtId="0" fontId="0" fillId="0" borderId="9" xfId="0" applyBorder="1"/>
    <xf numFmtId="0" fontId="1" fillId="0" borderId="9" xfId="0" applyFont="1" applyBorder="1" applyAlignment="1">
      <alignment vertical="center" wrapText="1"/>
    </xf>
    <xf numFmtId="0" fontId="1" fillId="0" borderId="44" xfId="0" applyFont="1" applyBorder="1" applyAlignment="1">
      <alignment vertical="center" wrapText="1"/>
    </xf>
    <xf numFmtId="0" fontId="1" fillId="0" borderId="45" xfId="0" applyFont="1" applyBorder="1" applyAlignment="1">
      <alignment horizontal="left" wrapText="1"/>
    </xf>
    <xf numFmtId="0" fontId="1" fillId="0" borderId="46" xfId="0" applyFont="1" applyBorder="1" applyAlignment="1">
      <alignment vertical="center" wrapText="1"/>
    </xf>
    <xf numFmtId="4" fontId="2" fillId="14" borderId="33" xfId="0" applyNumberFormat="1" applyFont="1" applyFill="1" applyBorder="1"/>
    <xf numFmtId="0" fontId="2" fillId="8" borderId="47" xfId="0" applyFont="1" applyFill="1" applyBorder="1" applyAlignment="1">
      <alignment horizontal="center" vertical="top"/>
    </xf>
    <xf numFmtId="4" fontId="2" fillId="8" borderId="8" xfId="0" applyNumberFormat="1" applyFont="1" applyFill="1" applyBorder="1" applyAlignment="1">
      <alignment horizontal="center" vertical="top" wrapText="1"/>
    </xf>
    <xf numFmtId="4" fontId="2" fillId="8" borderId="48" xfId="0" applyNumberFormat="1" applyFont="1" applyFill="1" applyBorder="1" applyAlignment="1">
      <alignment horizontal="center" vertical="top" wrapText="1"/>
    </xf>
    <xf numFmtId="4" fontId="2" fillId="8" borderId="56" xfId="0" applyNumberFormat="1" applyFont="1" applyFill="1" applyBorder="1" applyAlignment="1">
      <alignment horizontal="center" vertical="top" wrapText="1"/>
    </xf>
    <xf numFmtId="0" fontId="0" fillId="19" borderId="49" xfId="0" applyFill="1" applyBorder="1"/>
    <xf numFmtId="0" fontId="0" fillId="19" borderId="40" xfId="0" applyFill="1" applyBorder="1"/>
    <xf numFmtId="0" fontId="0" fillId="19" borderId="50" xfId="0" applyFill="1" applyBorder="1"/>
    <xf numFmtId="0" fontId="0" fillId="19" borderId="54" xfId="0" applyFill="1" applyBorder="1"/>
    <xf numFmtId="0" fontId="0" fillId="19" borderId="2" xfId="0" applyFill="1" applyBorder="1"/>
    <xf numFmtId="0" fontId="0" fillId="19" borderId="55" xfId="0" applyFill="1" applyBorder="1"/>
    <xf numFmtId="0" fontId="1" fillId="19" borderId="54" xfId="0" applyFont="1" applyFill="1" applyBorder="1"/>
    <xf numFmtId="0" fontId="1" fillId="19" borderId="2" xfId="0" applyFont="1" applyFill="1" applyBorder="1"/>
    <xf numFmtId="0" fontId="1" fillId="19" borderId="55" xfId="0" applyFont="1" applyFill="1" applyBorder="1"/>
    <xf numFmtId="0" fontId="0" fillId="19" borderId="54" xfId="0" applyFill="1" applyBorder="1" applyAlignment="1">
      <alignment vertical="center"/>
    </xf>
    <xf numFmtId="0" fontId="0" fillId="19" borderId="2" xfId="0" applyFill="1" applyBorder="1" applyAlignment="1">
      <alignment vertical="center"/>
    </xf>
    <xf numFmtId="0" fontId="0" fillId="19" borderId="55" xfId="0" applyFill="1" applyBorder="1" applyAlignment="1">
      <alignment vertical="center"/>
    </xf>
    <xf numFmtId="0" fontId="0" fillId="19" borderId="54" xfId="0" applyFill="1" applyBorder="1" applyAlignment="1">
      <alignment vertical="top" wrapText="1"/>
    </xf>
    <xf numFmtId="0" fontId="0" fillId="19" borderId="2" xfId="0" applyFill="1" applyBorder="1" applyAlignment="1">
      <alignment vertical="top" wrapText="1"/>
    </xf>
    <xf numFmtId="0" fontId="0" fillId="19" borderId="55" xfId="0" applyFill="1" applyBorder="1" applyAlignment="1">
      <alignment vertical="top" wrapText="1"/>
    </xf>
    <xf numFmtId="3" fontId="0" fillId="19" borderId="51" xfId="0" applyNumberFormat="1" applyFill="1" applyBorder="1" applyAlignment="1">
      <alignment vertical="top" wrapText="1"/>
    </xf>
    <xf numFmtId="0" fontId="0" fillId="19" borderId="52" xfId="0" applyFill="1" applyBorder="1" applyAlignment="1">
      <alignment vertical="top" wrapText="1"/>
    </xf>
    <xf numFmtId="0" fontId="0" fillId="19" borderId="53" xfId="0" applyFill="1" applyBorder="1" applyAlignment="1">
      <alignment vertical="top" wrapText="1"/>
    </xf>
    <xf numFmtId="0" fontId="0" fillId="20" borderId="49" xfId="0" applyFill="1" applyBorder="1"/>
    <xf numFmtId="0" fontId="0" fillId="20" borderId="40" xfId="0" applyFill="1" applyBorder="1"/>
    <xf numFmtId="0" fontId="0" fillId="20" borderId="50" xfId="0" applyFill="1" applyBorder="1"/>
    <xf numFmtId="0" fontId="0" fillId="20" borderId="54" xfId="0" applyFill="1" applyBorder="1"/>
    <xf numFmtId="0" fontId="0" fillId="20" borderId="2" xfId="0" applyFill="1" applyBorder="1"/>
    <xf numFmtId="0" fontId="0" fillId="20" borderId="55" xfId="0" applyFill="1" applyBorder="1"/>
    <xf numFmtId="0" fontId="1" fillId="20" borderId="54" xfId="0" applyFont="1" applyFill="1" applyBorder="1"/>
    <xf numFmtId="0" fontId="0" fillId="20" borderId="54" xfId="0" applyFill="1" applyBorder="1" applyAlignment="1">
      <alignment vertical="center"/>
    </xf>
    <xf numFmtId="0" fontId="0" fillId="20" borderId="2" xfId="0" applyFill="1" applyBorder="1" applyAlignment="1">
      <alignment vertical="center"/>
    </xf>
    <xf numFmtId="0" fontId="0" fillId="20" borderId="55" xfId="0" applyFill="1" applyBorder="1" applyAlignment="1">
      <alignment vertical="center"/>
    </xf>
    <xf numFmtId="0" fontId="0" fillId="20" borderId="54" xfId="0" applyFill="1" applyBorder="1" applyAlignment="1">
      <alignment vertical="top" wrapText="1"/>
    </xf>
    <xf numFmtId="0" fontId="0" fillId="20" borderId="2" xfId="0" applyFill="1" applyBorder="1" applyAlignment="1">
      <alignment vertical="top" wrapText="1"/>
    </xf>
    <xf numFmtId="0" fontId="0" fillId="20" borderId="55" xfId="0" applyFill="1" applyBorder="1" applyAlignment="1">
      <alignment vertical="top" wrapText="1"/>
    </xf>
    <xf numFmtId="0" fontId="0" fillId="20" borderId="51" xfId="0" applyFill="1" applyBorder="1" applyAlignment="1">
      <alignment vertical="top" wrapText="1"/>
    </xf>
    <xf numFmtId="0" fontId="0" fillId="20" borderId="52" xfId="0" applyFill="1" applyBorder="1" applyAlignment="1">
      <alignment vertical="top" wrapText="1"/>
    </xf>
    <xf numFmtId="0" fontId="0" fillId="20" borderId="53" xfId="0" applyFill="1" applyBorder="1" applyAlignment="1">
      <alignment vertical="top" wrapText="1"/>
    </xf>
    <xf numFmtId="0" fontId="1" fillId="16" borderId="2" xfId="0" applyFont="1" applyFill="1" applyBorder="1"/>
    <xf numFmtId="0" fontId="0" fillId="16" borderId="54" xfId="0" applyFill="1" applyBorder="1"/>
    <xf numFmtId="0" fontId="0" fillId="16" borderId="2" xfId="0" applyFill="1" applyBorder="1"/>
    <xf numFmtId="0" fontId="0" fillId="16" borderId="55" xfId="0" applyFill="1" applyBorder="1"/>
    <xf numFmtId="0" fontId="27" fillId="16" borderId="2" xfId="0" applyFont="1" applyFill="1" applyBorder="1" applyAlignment="1">
      <alignment horizontal="left" vertical="center"/>
    </xf>
    <xf numFmtId="0" fontId="1" fillId="16" borderId="2" xfId="0" applyFont="1" applyFill="1" applyBorder="1" applyAlignment="1">
      <alignment horizontal="center"/>
    </xf>
    <xf numFmtId="0" fontId="6" fillId="16" borderId="2" xfId="0" applyFont="1" applyFill="1" applyBorder="1"/>
    <xf numFmtId="3" fontId="1" fillId="16" borderId="2" xfId="0" applyNumberFormat="1" applyFont="1" applyFill="1" applyBorder="1"/>
    <xf numFmtId="0" fontId="0" fillId="16" borderId="2" xfId="0" applyFill="1" applyBorder="1" applyAlignment="1">
      <alignment horizontal="center"/>
    </xf>
    <xf numFmtId="0" fontId="1" fillId="16" borderId="15" xfId="0" applyFont="1" applyFill="1" applyBorder="1" applyAlignment="1">
      <alignment wrapText="1"/>
    </xf>
    <xf numFmtId="3" fontId="2" fillId="8" borderId="8" xfId="0" applyNumberFormat="1" applyFont="1" applyFill="1" applyBorder="1" applyAlignment="1">
      <alignment vertical="top" wrapText="1"/>
    </xf>
    <xf numFmtId="3" fontId="2" fillId="14" borderId="2" xfId="0" applyNumberFormat="1" applyFont="1" applyFill="1" applyBorder="1"/>
    <xf numFmtId="3" fontId="0" fillId="0" borderId="2" xfId="0" applyNumberFormat="1" applyBorder="1"/>
    <xf numFmtId="3" fontId="0" fillId="16" borderId="2" xfId="0" applyNumberFormat="1" applyFill="1" applyBorder="1"/>
    <xf numFmtId="3" fontId="6" fillId="16" borderId="2" xfId="0" applyNumberFormat="1" applyFont="1" applyFill="1" applyBorder="1"/>
    <xf numFmtId="3" fontId="0" fillId="16" borderId="15" xfId="0" applyNumberFormat="1" applyFill="1" applyBorder="1"/>
    <xf numFmtId="3" fontId="0" fillId="0" borderId="15" xfId="0" applyNumberFormat="1" applyBorder="1"/>
    <xf numFmtId="3" fontId="1" fillId="9" borderId="9" xfId="0" applyNumberFormat="1" applyFont="1" applyFill="1" applyBorder="1"/>
    <xf numFmtId="3" fontId="6" fillId="8" borderId="14" xfId="0" applyNumberFormat="1" applyFont="1" applyFill="1" applyBorder="1" applyAlignment="1">
      <alignment vertical="center"/>
    </xf>
    <xf numFmtId="3" fontId="6" fillId="0" borderId="14" xfId="0" applyNumberFormat="1" applyFont="1" applyBorder="1" applyAlignment="1">
      <alignment vertical="center"/>
    </xf>
    <xf numFmtId="3" fontId="0" fillId="0" borderId="14" xfId="0" applyNumberFormat="1" applyBorder="1" applyAlignment="1">
      <alignment vertical="center"/>
    </xf>
    <xf numFmtId="3" fontId="4" fillId="0" borderId="7" xfId="0" applyNumberFormat="1" applyFont="1" applyBorder="1"/>
    <xf numFmtId="3" fontId="0" fillId="0" borderId="0" xfId="0" applyNumberFormat="1"/>
    <xf numFmtId="3" fontId="2" fillId="8" borderId="12" xfId="0" applyNumberFormat="1" applyFont="1" applyFill="1" applyBorder="1" applyAlignment="1">
      <alignment horizontal="center" vertical="top" wrapText="1"/>
    </xf>
    <xf numFmtId="3" fontId="2" fillId="14" borderId="9" xfId="0" applyNumberFormat="1" applyFont="1" applyFill="1" applyBorder="1"/>
    <xf numFmtId="3" fontId="2" fillId="0" borderId="7" xfId="0" applyNumberFormat="1" applyFont="1" applyBorder="1"/>
    <xf numFmtId="0" fontId="2" fillId="16" borderId="33" xfId="0" applyFont="1" applyFill="1" applyBorder="1" applyAlignment="1">
      <alignment vertical="center" wrapText="1"/>
    </xf>
    <xf numFmtId="0" fontId="0" fillId="0" borderId="0" xfId="0" applyAlignment="1">
      <alignment vertical="top" wrapText="1"/>
    </xf>
    <xf numFmtId="0" fontId="2" fillId="8" borderId="16" xfId="0" applyFont="1" applyFill="1" applyBorder="1" applyAlignment="1">
      <alignment vertical="center" wrapText="1"/>
    </xf>
    <xf numFmtId="0" fontId="0" fillId="0" borderId="3" xfId="0" applyBorder="1" applyAlignment="1">
      <alignment vertical="center"/>
    </xf>
    <xf numFmtId="0" fontId="0" fillId="0" borderId="0" xfId="0" applyAlignment="1">
      <alignment wrapText="1"/>
    </xf>
    <xf numFmtId="0" fontId="6" fillId="0" borderId="0" xfId="0" applyFont="1" applyAlignment="1">
      <alignment vertical="top" wrapText="1"/>
    </xf>
    <xf numFmtId="0" fontId="0" fillId="0" borderId="0" xfId="0" applyAlignment="1">
      <alignment horizontal="left" vertical="top" wrapText="1"/>
    </xf>
    <xf numFmtId="3" fontId="0" fillId="9" borderId="26" xfId="0" applyNumberFormat="1" applyFill="1" applyBorder="1"/>
    <xf numFmtId="3" fontId="0" fillId="16" borderId="26" xfId="0" applyNumberFormat="1" applyFill="1" applyBorder="1"/>
    <xf numFmtId="3" fontId="0" fillId="0" borderId="26" xfId="0" applyNumberFormat="1" applyBorder="1"/>
    <xf numFmtId="3" fontId="2" fillId="16" borderId="26" xfId="0" applyNumberFormat="1" applyFont="1" applyFill="1" applyBorder="1"/>
    <xf numFmtId="3" fontId="0" fillId="9" borderId="26" xfId="0" applyNumberFormat="1" applyFill="1" applyBorder="1" applyAlignment="1">
      <alignment horizontal="right"/>
    </xf>
    <xf numFmtId="3" fontId="1" fillId="16" borderId="26" xfId="0" applyNumberFormat="1" applyFont="1" applyFill="1" applyBorder="1" applyAlignment="1">
      <alignment horizontal="right"/>
    </xf>
    <xf numFmtId="3" fontId="23" fillId="15" borderId="26" xfId="0" applyNumberFormat="1" applyFont="1" applyFill="1" applyBorder="1" applyAlignment="1">
      <alignment horizontal="right"/>
    </xf>
    <xf numFmtId="3" fontId="1" fillId="9" borderId="26" xfId="0" applyNumberFormat="1" applyFont="1" applyFill="1" applyBorder="1"/>
    <xf numFmtId="3" fontId="1" fillId="0" borderId="26" xfId="0" applyNumberFormat="1" applyFont="1" applyBorder="1"/>
    <xf numFmtId="3" fontId="2" fillId="8" borderId="3" xfId="0" applyNumberFormat="1" applyFont="1" applyFill="1" applyBorder="1"/>
    <xf numFmtId="3" fontId="0" fillId="9" borderId="36" xfId="0" applyNumberFormat="1" applyFill="1" applyBorder="1"/>
    <xf numFmtId="3" fontId="2" fillId="8" borderId="18" xfId="0" applyNumberFormat="1" applyFont="1" applyFill="1" applyBorder="1"/>
    <xf numFmtId="3" fontId="0" fillId="9" borderId="58" xfId="0" applyNumberFormat="1" applyFill="1" applyBorder="1"/>
    <xf numFmtId="4" fontId="0" fillId="18" borderId="38" xfId="0" applyNumberFormat="1" applyFill="1" applyBorder="1"/>
    <xf numFmtId="4" fontId="2" fillId="18" borderId="38" xfId="0" applyNumberFormat="1" applyFont="1" applyFill="1" applyBorder="1"/>
    <xf numFmtId="4" fontId="1" fillId="18" borderId="38" xfId="0" applyNumberFormat="1" applyFont="1" applyFill="1" applyBorder="1"/>
    <xf numFmtId="4" fontId="1" fillId="18" borderId="60" xfId="0" applyNumberFormat="1" applyFont="1" applyFill="1" applyBorder="1"/>
    <xf numFmtId="4" fontId="1" fillId="18" borderId="60" xfId="0" applyNumberFormat="1" applyFont="1" applyFill="1" applyBorder="1" applyAlignment="1">
      <alignment vertical="center"/>
    </xf>
    <xf numFmtId="3" fontId="2" fillId="18" borderId="57" xfId="0" applyNumberFormat="1" applyFont="1" applyFill="1" applyBorder="1"/>
    <xf numFmtId="3" fontId="0" fillId="18" borderId="21" xfId="0" applyNumberFormat="1" applyFill="1" applyBorder="1"/>
    <xf numFmtId="3" fontId="0" fillId="18" borderId="61" xfId="0" applyNumberFormat="1" applyFill="1" applyBorder="1"/>
    <xf numFmtId="0" fontId="1" fillId="16" borderId="26" xfId="0" applyFont="1" applyFill="1" applyBorder="1" applyAlignment="1">
      <alignment horizontal="center"/>
    </xf>
    <xf numFmtId="0" fontId="1" fillId="0" borderId="2" xfId="0" applyFont="1" applyBorder="1" applyAlignment="1">
      <alignment horizontal="center" vertical="center"/>
    </xf>
    <xf numFmtId="0" fontId="6" fillId="0" borderId="2" xfId="0" applyFont="1" applyBorder="1" applyAlignment="1">
      <alignment horizontal="center" vertical="center"/>
    </xf>
    <xf numFmtId="0" fontId="1" fillId="16" borderId="2" xfId="0" applyFont="1" applyFill="1" applyBorder="1" applyAlignment="1">
      <alignment horizontal="center" vertical="center"/>
    </xf>
    <xf numFmtId="0" fontId="6" fillId="0" borderId="32" xfId="0" applyFont="1" applyBorder="1" applyAlignment="1">
      <alignment wrapText="1"/>
    </xf>
    <xf numFmtId="4" fontId="0" fillId="18" borderId="39" xfId="0" applyNumberFormat="1" applyFill="1" applyBorder="1"/>
    <xf numFmtId="0" fontId="1" fillId="0" borderId="32" xfId="0" applyFont="1" applyBorder="1" applyAlignment="1">
      <alignment wrapText="1"/>
    </xf>
    <xf numFmtId="4" fontId="1" fillId="18" borderId="38" xfId="0" applyNumberFormat="1" applyFont="1" applyFill="1" applyBorder="1" applyAlignment="1">
      <alignment vertical="center"/>
    </xf>
    <xf numFmtId="3" fontId="0" fillId="19" borderId="2" xfId="0" applyNumberFormat="1" applyFill="1" applyBorder="1"/>
    <xf numFmtId="3" fontId="0" fillId="19" borderId="54" xfId="0" applyNumberFormat="1" applyFill="1" applyBorder="1"/>
    <xf numFmtId="3" fontId="0" fillId="20" borderId="54" xfId="0" applyNumberFormat="1" applyFill="1" applyBorder="1"/>
    <xf numFmtId="0" fontId="24" fillId="16" borderId="4" xfId="0" applyFont="1" applyFill="1" applyBorder="1" applyAlignment="1">
      <alignment vertical="center" wrapText="1"/>
    </xf>
    <xf numFmtId="0" fontId="2" fillId="16" borderId="2" xfId="0" applyFont="1" applyFill="1" applyBorder="1" applyAlignment="1">
      <alignment horizontal="center"/>
    </xf>
    <xf numFmtId="0" fontId="2" fillId="16" borderId="2" xfId="0" applyFont="1" applyFill="1" applyBorder="1"/>
    <xf numFmtId="3" fontId="2" fillId="16" borderId="2" xfId="0" applyNumberFormat="1" applyFont="1" applyFill="1" applyBorder="1"/>
    <xf numFmtId="4" fontId="2" fillId="16" borderId="38" xfId="0" applyNumberFormat="1" applyFont="1" applyFill="1" applyBorder="1"/>
    <xf numFmtId="0" fontId="2" fillId="16" borderId="4" xfId="0" applyFont="1" applyFill="1" applyBorder="1" applyAlignment="1">
      <alignment wrapText="1"/>
    </xf>
    <xf numFmtId="4" fontId="0" fillId="16" borderId="38" xfId="0" applyNumberFormat="1" applyFill="1" applyBorder="1"/>
    <xf numFmtId="0" fontId="23" fillId="16" borderId="33" xfId="0" applyFont="1" applyFill="1" applyBorder="1" applyAlignment="1">
      <alignment horizontal="left" wrapText="1"/>
    </xf>
    <xf numFmtId="0" fontId="23" fillId="16" borderId="15" xfId="0" applyFont="1" applyFill="1" applyBorder="1" applyAlignment="1">
      <alignment horizontal="left" wrapText="1"/>
    </xf>
    <xf numFmtId="3" fontId="23" fillId="16" borderId="26" xfId="0" applyNumberFormat="1" applyFont="1" applyFill="1" applyBorder="1" applyAlignment="1">
      <alignment horizontal="right"/>
    </xf>
    <xf numFmtId="9" fontId="23" fillId="16" borderId="38" xfId="10" applyFont="1" applyFill="1" applyBorder="1" applyAlignment="1">
      <alignment horizontal="center"/>
    </xf>
    <xf numFmtId="0" fontId="24" fillId="16" borderId="33" xfId="0" applyFont="1" applyFill="1" applyBorder="1" applyAlignment="1">
      <alignment horizontal="left" wrapText="1"/>
    </xf>
    <xf numFmtId="0" fontId="23" fillId="16" borderId="38" xfId="0" applyFont="1" applyFill="1" applyBorder="1" applyAlignment="1">
      <alignment wrapText="1"/>
    </xf>
    <xf numFmtId="0" fontId="23" fillId="16" borderId="33" xfId="0" applyFont="1" applyFill="1" applyBorder="1" applyAlignment="1">
      <alignment wrapText="1"/>
    </xf>
    <xf numFmtId="3" fontId="23" fillId="16" borderId="26" xfId="0" applyNumberFormat="1" applyFont="1" applyFill="1" applyBorder="1" applyAlignment="1">
      <alignment vertical="center"/>
    </xf>
    <xf numFmtId="0" fontId="23" fillId="16" borderId="32" xfId="0" applyFont="1" applyFill="1" applyBorder="1" applyAlignment="1">
      <alignment wrapText="1"/>
    </xf>
    <xf numFmtId="3" fontId="23" fillId="11" borderId="26" xfId="0" applyNumberFormat="1" applyFont="1" applyFill="1" applyBorder="1" applyAlignment="1">
      <alignment horizontal="right" vertical="center"/>
    </xf>
    <xf numFmtId="3" fontId="23" fillId="21" borderId="26" xfId="0" applyNumberFormat="1" applyFont="1" applyFill="1" applyBorder="1" applyAlignment="1">
      <alignment horizontal="right" vertical="center"/>
    </xf>
    <xf numFmtId="0" fontId="1" fillId="16" borderId="33" xfId="0" applyFont="1" applyFill="1" applyBorder="1" applyAlignment="1">
      <alignment horizontal="center"/>
    </xf>
    <xf numFmtId="0" fontId="2" fillId="16" borderId="32" xfId="0" applyFont="1" applyFill="1" applyBorder="1" applyAlignment="1">
      <alignment wrapText="1"/>
    </xf>
    <xf numFmtId="4" fontId="0" fillId="16" borderId="59" xfId="0" applyNumberFormat="1" applyFill="1" applyBorder="1"/>
    <xf numFmtId="0" fontId="23" fillId="11" borderId="32" xfId="0" applyFont="1" applyFill="1" applyBorder="1" applyAlignment="1">
      <alignment vertical="center" wrapText="1"/>
    </xf>
    <xf numFmtId="0" fontId="23" fillId="11" borderId="33" xfId="0" applyFont="1" applyFill="1" applyBorder="1" applyAlignment="1">
      <alignment vertical="center"/>
    </xf>
    <xf numFmtId="0" fontId="0" fillId="11" borderId="0" xfId="0" applyFill="1"/>
    <xf numFmtId="0" fontId="0" fillId="11" borderId="2" xfId="0" applyFill="1" applyBorder="1"/>
    <xf numFmtId="0" fontId="23" fillId="21" borderId="32" xfId="0" applyFont="1" applyFill="1" applyBorder="1" applyAlignment="1">
      <alignment vertical="center" wrapText="1"/>
    </xf>
    <xf numFmtId="0" fontId="23" fillId="21" borderId="33" xfId="0" applyFont="1" applyFill="1" applyBorder="1" applyAlignment="1">
      <alignment vertical="center"/>
    </xf>
    <xf numFmtId="0" fontId="23" fillId="21" borderId="38" xfId="0" applyFont="1" applyFill="1" applyBorder="1" applyAlignment="1">
      <alignment vertical="center"/>
    </xf>
    <xf numFmtId="0" fontId="0" fillId="21" borderId="0" xfId="0" applyFill="1"/>
    <xf numFmtId="0" fontId="0" fillId="21" borderId="54" xfId="0" applyFill="1" applyBorder="1"/>
    <xf numFmtId="0" fontId="0" fillId="21" borderId="2" xfId="0" applyFill="1" applyBorder="1"/>
    <xf numFmtId="0" fontId="0" fillId="21" borderId="55" xfId="0" applyFill="1" applyBorder="1"/>
    <xf numFmtId="0" fontId="24" fillId="21" borderId="38" xfId="0" applyFont="1" applyFill="1" applyBorder="1" applyAlignment="1">
      <alignment vertical="center"/>
    </xf>
    <xf numFmtId="0" fontId="23" fillId="21" borderId="38" xfId="0" applyFont="1" applyFill="1" applyBorder="1" applyAlignment="1">
      <alignment wrapText="1"/>
    </xf>
    <xf numFmtId="0" fontId="2" fillId="21" borderId="38" xfId="0" applyFont="1" applyFill="1" applyBorder="1" applyAlignment="1">
      <alignment vertical="center" wrapText="1"/>
    </xf>
    <xf numFmtId="0" fontId="23" fillId="21" borderId="32" xfId="0" applyFont="1" applyFill="1" applyBorder="1" applyAlignment="1">
      <alignment vertical="center"/>
    </xf>
    <xf numFmtId="3" fontId="23" fillId="21" borderId="33" xfId="0" applyNumberFormat="1" applyFont="1" applyFill="1" applyBorder="1" applyAlignment="1">
      <alignment vertical="center"/>
    </xf>
    <xf numFmtId="4" fontId="1" fillId="21" borderId="38" xfId="0" applyNumberFormat="1" applyFont="1" applyFill="1" applyBorder="1"/>
    <xf numFmtId="0" fontId="23" fillId="21" borderId="38" xfId="0" applyFont="1" applyFill="1" applyBorder="1" applyAlignment="1">
      <alignment vertical="center" wrapText="1"/>
    </xf>
    <xf numFmtId="3" fontId="2" fillId="21" borderId="55" xfId="0" applyNumberFormat="1" applyFont="1" applyFill="1" applyBorder="1" applyAlignment="1">
      <alignment vertical="center"/>
    </xf>
    <xf numFmtId="9" fontId="23" fillId="15" borderId="38" xfId="10" applyFont="1" applyFill="1" applyBorder="1" applyAlignment="1">
      <alignment horizontal="center"/>
    </xf>
    <xf numFmtId="0" fontId="0" fillId="15" borderId="0" xfId="0" applyFill="1"/>
    <xf numFmtId="0" fontId="0" fillId="15" borderId="54" xfId="0" applyFill="1" applyBorder="1"/>
    <xf numFmtId="0" fontId="0" fillId="15" borderId="2" xfId="0" applyFill="1" applyBorder="1"/>
    <xf numFmtId="0" fontId="0" fillId="15" borderId="55" xfId="0" applyFill="1" applyBorder="1"/>
    <xf numFmtId="0" fontId="0" fillId="16" borderId="0" xfId="0" applyFill="1" applyAlignment="1">
      <alignment vertical="center"/>
    </xf>
    <xf numFmtId="0" fontId="1" fillId="16" borderId="0" xfId="0" applyFont="1" applyFill="1"/>
    <xf numFmtId="0" fontId="0" fillId="16" borderId="0" xfId="0" applyFill="1" applyAlignment="1">
      <alignment vertical="top" wrapText="1"/>
    </xf>
    <xf numFmtId="3" fontId="2" fillId="15" borderId="26" xfId="0" applyNumberFormat="1" applyFont="1" applyFill="1" applyBorder="1"/>
    <xf numFmtId="9" fontId="2" fillId="15" borderId="38" xfId="10" applyFont="1" applyFill="1" applyBorder="1" applyAlignment="1">
      <alignment horizontal="center"/>
    </xf>
    <xf numFmtId="3" fontId="2" fillId="15" borderId="55" xfId="0" applyNumberFormat="1" applyFont="1" applyFill="1" applyBorder="1"/>
    <xf numFmtId="4" fontId="0" fillId="16" borderId="0" xfId="0" applyNumberFormat="1" applyFill="1"/>
    <xf numFmtId="0" fontId="23" fillId="11" borderId="32" xfId="0" applyFont="1" applyFill="1" applyBorder="1" applyAlignment="1">
      <alignment vertical="center"/>
    </xf>
    <xf numFmtId="3" fontId="23" fillId="11" borderId="33" xfId="0" applyNumberFormat="1" applyFont="1" applyFill="1" applyBorder="1" applyAlignment="1">
      <alignment vertical="center"/>
    </xf>
    <xf numFmtId="0" fontId="2" fillId="11" borderId="16" xfId="0" applyFont="1" applyFill="1" applyBorder="1" applyAlignment="1">
      <alignment vertical="center" wrapText="1"/>
    </xf>
    <xf numFmtId="0" fontId="6" fillId="11" borderId="3" xfId="0" applyFont="1" applyFill="1" applyBorder="1" applyAlignment="1">
      <alignment horizontal="center" vertical="center"/>
    </xf>
    <xf numFmtId="0" fontId="6" fillId="11" borderId="3" xfId="0" applyFont="1" applyFill="1" applyBorder="1" applyAlignment="1">
      <alignment vertical="center"/>
    </xf>
    <xf numFmtId="3" fontId="6" fillId="11" borderId="14" xfId="0" applyNumberFormat="1" applyFont="1" applyFill="1" applyBorder="1" applyAlignment="1">
      <alignment vertical="center"/>
    </xf>
    <xf numFmtId="0" fontId="2" fillId="8" borderId="62" xfId="0" applyFont="1" applyFill="1" applyBorder="1" applyAlignment="1">
      <alignment horizontal="center" vertical="top"/>
    </xf>
    <xf numFmtId="4" fontId="2" fillId="8" borderId="63" xfId="0" applyNumberFormat="1" applyFont="1" applyFill="1" applyBorder="1" applyAlignment="1">
      <alignment horizontal="center" vertical="top" wrapText="1"/>
    </xf>
    <xf numFmtId="4" fontId="2" fillId="8" borderId="64" xfId="0" applyNumberFormat="1" applyFont="1" applyFill="1" applyBorder="1" applyAlignment="1">
      <alignment horizontal="center" vertical="top" wrapText="1"/>
    </xf>
    <xf numFmtId="0" fontId="0" fillId="19" borderId="4" xfId="0" applyFill="1" applyBorder="1"/>
    <xf numFmtId="0" fontId="0" fillId="19" borderId="9" xfId="0" applyFill="1" applyBorder="1"/>
    <xf numFmtId="0" fontId="0" fillId="16" borderId="4" xfId="0" applyFill="1" applyBorder="1"/>
    <xf numFmtId="0" fontId="0" fillId="16" borderId="9" xfId="0" applyFill="1" applyBorder="1"/>
    <xf numFmtId="0" fontId="0" fillId="15" borderId="4" xfId="0" applyFill="1" applyBorder="1"/>
    <xf numFmtId="3" fontId="2" fillId="15" borderId="9" xfId="0" applyNumberFormat="1" applyFont="1" applyFill="1" applyBorder="1"/>
    <xf numFmtId="3" fontId="0" fillId="19" borderId="4" xfId="0" applyNumberFormat="1" applyFill="1" applyBorder="1"/>
    <xf numFmtId="3" fontId="0" fillId="19" borderId="9" xfId="0" applyNumberFormat="1" applyFill="1" applyBorder="1"/>
    <xf numFmtId="0" fontId="0" fillId="15" borderId="9" xfId="0" applyFill="1" applyBorder="1"/>
    <xf numFmtId="3" fontId="23" fillId="15" borderId="9" xfId="0" applyNumberFormat="1" applyFont="1" applyFill="1" applyBorder="1" applyAlignment="1">
      <alignment horizontal="right"/>
    </xf>
    <xf numFmtId="0" fontId="0" fillId="11" borderId="4" xfId="0" applyFill="1" applyBorder="1"/>
    <xf numFmtId="0" fontId="0" fillId="11" borderId="9" xfId="0" applyFill="1" applyBorder="1"/>
    <xf numFmtId="3" fontId="23" fillId="11" borderId="9" xfId="0" applyNumberFormat="1" applyFont="1" applyFill="1" applyBorder="1" applyAlignment="1">
      <alignment horizontal="right" vertical="center"/>
    </xf>
    <xf numFmtId="3" fontId="2" fillId="11" borderId="9" xfId="0" applyNumberFormat="1" applyFont="1" applyFill="1" applyBorder="1" applyAlignment="1">
      <alignment vertical="center"/>
    </xf>
    <xf numFmtId="3" fontId="0" fillId="19" borderId="44" xfId="0" applyNumberFormat="1" applyFill="1" applyBorder="1" applyAlignment="1">
      <alignment vertical="top" wrapText="1"/>
    </xf>
    <xf numFmtId="0" fontId="0" fillId="19" borderId="45" xfId="0" applyFill="1" applyBorder="1" applyAlignment="1">
      <alignment vertical="top" wrapText="1"/>
    </xf>
    <xf numFmtId="0" fontId="0" fillId="20" borderId="4" xfId="0" applyFill="1" applyBorder="1"/>
    <xf numFmtId="0" fontId="0" fillId="20" borderId="9" xfId="0" applyFill="1" applyBorder="1"/>
    <xf numFmtId="0" fontId="0" fillId="20" borderId="4" xfId="0" applyFill="1" applyBorder="1" applyAlignment="1">
      <alignment vertical="center"/>
    </xf>
    <xf numFmtId="0" fontId="0" fillId="20" borderId="9" xfId="0" applyFill="1" applyBorder="1" applyAlignment="1">
      <alignment vertical="center"/>
    </xf>
    <xf numFmtId="0" fontId="0" fillId="20" borderId="44" xfId="0" applyFill="1" applyBorder="1" applyAlignment="1">
      <alignment vertical="top" wrapText="1"/>
    </xf>
    <xf numFmtId="0" fontId="0" fillId="20" borderId="45" xfId="0" applyFill="1" applyBorder="1" applyAlignment="1">
      <alignment vertical="top" wrapText="1"/>
    </xf>
    <xf numFmtId="3" fontId="0" fillId="16" borderId="0" xfId="0" applyNumberFormat="1" applyFill="1"/>
    <xf numFmtId="3" fontId="2" fillId="16" borderId="0" xfId="0" applyNumberFormat="1" applyFont="1" applyFill="1"/>
    <xf numFmtId="4" fontId="1" fillId="16" borderId="0" xfId="0" applyNumberFormat="1" applyFont="1" applyFill="1"/>
    <xf numFmtId="4" fontId="2" fillId="0" borderId="0" xfId="0" applyNumberFormat="1" applyFont="1"/>
    <xf numFmtId="3" fontId="23" fillId="16" borderId="2" xfId="0" applyNumberFormat="1" applyFont="1" applyFill="1" applyBorder="1" applyAlignment="1">
      <alignment wrapText="1"/>
    </xf>
    <xf numFmtId="3" fontId="1" fillId="16" borderId="2" xfId="0" applyNumberFormat="1" applyFont="1" applyFill="1" applyBorder="1" applyAlignment="1">
      <alignment vertical="center"/>
    </xf>
    <xf numFmtId="3" fontId="23" fillId="16" borderId="2" xfId="0" applyNumberFormat="1" applyFont="1" applyFill="1" applyBorder="1" applyAlignment="1">
      <alignment vertical="center"/>
    </xf>
    <xf numFmtId="3" fontId="23" fillId="16" borderId="2" xfId="0" applyNumberFormat="1" applyFont="1" applyFill="1" applyBorder="1" applyAlignment="1">
      <alignment vertical="center" wrapText="1"/>
    </xf>
    <xf numFmtId="3" fontId="24" fillId="16" borderId="2" xfId="0" applyNumberFormat="1" applyFont="1" applyFill="1" applyBorder="1" applyAlignment="1">
      <alignment vertical="center"/>
    </xf>
    <xf numFmtId="3" fontId="2" fillId="16" borderId="2" xfId="0" applyNumberFormat="1" applyFont="1" applyFill="1" applyBorder="1" applyAlignment="1">
      <alignment vertical="center" wrapText="1"/>
    </xf>
    <xf numFmtId="3" fontId="1" fillId="9" borderId="26" xfId="0" applyNumberFormat="1" applyFont="1" applyFill="1" applyBorder="1" applyAlignment="1">
      <alignment horizontal="right" vertical="center"/>
    </xf>
    <xf numFmtId="0" fontId="1" fillId="0" borderId="2" xfId="0" applyFont="1" applyBorder="1" applyAlignment="1">
      <alignment horizontal="right" vertical="center"/>
    </xf>
    <xf numFmtId="3" fontId="1" fillId="9" borderId="9" xfId="0" applyNumberFormat="1" applyFont="1" applyFill="1" applyBorder="1" applyAlignment="1">
      <alignment horizontal="right" vertical="center"/>
    </xf>
    <xf numFmtId="0" fontId="1" fillId="16" borderId="2" xfId="0" applyFont="1" applyFill="1" applyBorder="1" applyAlignment="1">
      <alignment horizontal="right" vertical="center"/>
    </xf>
    <xf numFmtId="0" fontId="1" fillId="0" borderId="19" xfId="0" applyFont="1" applyBorder="1" applyAlignment="1">
      <alignment horizontal="right" vertical="center" wrapText="1"/>
    </xf>
    <xf numFmtId="0" fontId="0" fillId="0" borderId="18" xfId="0" applyBorder="1" applyAlignment="1">
      <alignment horizontal="right" vertical="center"/>
    </xf>
    <xf numFmtId="0" fontId="0" fillId="0" borderId="3" xfId="0" applyBorder="1" applyAlignment="1">
      <alignment horizontal="right" vertical="center"/>
    </xf>
    <xf numFmtId="3" fontId="0" fillId="0" borderId="14" xfId="0" applyNumberFormat="1" applyBorder="1" applyAlignment="1">
      <alignment horizontal="right" vertical="center"/>
    </xf>
    <xf numFmtId="3" fontId="0" fillId="16" borderId="0" xfId="0" applyNumberFormat="1" applyFill="1" applyAlignment="1">
      <alignment horizontal="right" vertical="center"/>
    </xf>
    <xf numFmtId="0" fontId="0" fillId="19" borderId="4" xfId="0" applyFill="1" applyBorder="1" applyAlignment="1">
      <alignment horizontal="right" vertical="center" wrapText="1"/>
    </xf>
    <xf numFmtId="0" fontId="0" fillId="19" borderId="2" xfId="0" applyFill="1" applyBorder="1" applyAlignment="1">
      <alignment horizontal="right" vertical="center" wrapText="1"/>
    </xf>
    <xf numFmtId="0" fontId="0" fillId="16" borderId="0" xfId="0" applyFill="1" applyAlignment="1">
      <alignment horizontal="right" vertical="center" wrapText="1"/>
    </xf>
    <xf numFmtId="0" fontId="0" fillId="20" borderId="4" xfId="0" applyFill="1" applyBorder="1" applyAlignment="1">
      <alignment horizontal="right" vertical="center" wrapText="1"/>
    </xf>
    <xf numFmtId="0" fontId="0" fillId="20" borderId="2" xfId="0" applyFill="1" applyBorder="1" applyAlignment="1">
      <alignment horizontal="right" vertical="center" wrapText="1"/>
    </xf>
    <xf numFmtId="0" fontId="0" fillId="20" borderId="9" xfId="0" applyFill="1" applyBorder="1" applyAlignment="1">
      <alignment horizontal="right" vertical="center" wrapText="1"/>
    </xf>
    <xf numFmtId="0" fontId="0" fillId="0" borderId="0" xfId="0" applyAlignment="1">
      <alignment horizontal="right" vertical="center" wrapText="1"/>
    </xf>
    <xf numFmtId="3" fontId="1" fillId="9" borderId="9" xfId="0" applyNumberFormat="1" applyFont="1" applyFill="1" applyBorder="1" applyAlignment="1">
      <alignment vertical="center"/>
    </xf>
    <xf numFmtId="3" fontId="2" fillId="15" borderId="2" xfId="10" applyNumberFormat="1" applyFont="1" applyFill="1" applyBorder="1" applyAlignment="1">
      <alignment horizontal="center"/>
    </xf>
    <xf numFmtId="3" fontId="23" fillId="16" borderId="2" xfId="0" applyNumberFormat="1" applyFont="1" applyFill="1" applyBorder="1" applyAlignment="1">
      <alignment horizontal="center" vertical="center" wrapText="1"/>
    </xf>
    <xf numFmtId="0" fontId="2" fillId="16" borderId="32" xfId="0" applyFont="1" applyFill="1" applyBorder="1" applyAlignment="1">
      <alignment vertical="center" wrapText="1"/>
    </xf>
    <xf numFmtId="3" fontId="0" fillId="16" borderId="9" xfId="0" applyNumberFormat="1" applyFill="1" applyBorder="1"/>
    <xf numFmtId="3" fontId="0" fillId="9" borderId="9" xfId="0" applyNumberFormat="1" applyFill="1" applyBorder="1"/>
    <xf numFmtId="3" fontId="2" fillId="16" borderId="9" xfId="0" applyNumberFormat="1" applyFont="1" applyFill="1" applyBorder="1"/>
    <xf numFmtId="3" fontId="0" fillId="0" borderId="9" xfId="0" applyNumberFormat="1" applyBorder="1"/>
    <xf numFmtId="0" fontId="1" fillId="0" borderId="4" xfId="0" applyFont="1" applyBorder="1"/>
    <xf numFmtId="0" fontId="1" fillId="16" borderId="4" xfId="0" applyFont="1" applyFill="1" applyBorder="1"/>
    <xf numFmtId="0" fontId="1" fillId="0" borderId="32" xfId="0" applyFont="1" applyBorder="1"/>
    <xf numFmtId="3" fontId="1" fillId="16" borderId="9" xfId="0" applyNumberFormat="1" applyFont="1" applyFill="1" applyBorder="1" applyAlignment="1">
      <alignment horizontal="right"/>
    </xf>
    <xf numFmtId="3" fontId="0" fillId="9" borderId="9" xfId="0" applyNumberFormat="1" applyFill="1" applyBorder="1" applyAlignment="1">
      <alignment horizontal="right"/>
    </xf>
    <xf numFmtId="3" fontId="23" fillId="16" borderId="9" xfId="0" applyNumberFormat="1" applyFont="1" applyFill="1" applyBorder="1" applyAlignment="1">
      <alignment vertical="center"/>
    </xf>
    <xf numFmtId="0" fontId="24" fillId="16" borderId="32" xfId="0" applyFont="1" applyFill="1" applyBorder="1" applyAlignment="1">
      <alignment horizontal="left" wrapText="1"/>
    </xf>
    <xf numFmtId="3" fontId="23" fillId="16" borderId="9" xfId="0" applyNumberFormat="1" applyFont="1" applyFill="1" applyBorder="1" applyAlignment="1">
      <alignment horizontal="right"/>
    </xf>
    <xf numFmtId="3" fontId="2" fillId="11" borderId="10" xfId="0" applyNumberFormat="1" applyFont="1" applyFill="1" applyBorder="1"/>
    <xf numFmtId="3" fontId="0" fillId="9" borderId="13" xfId="0" applyNumberFormat="1" applyFill="1" applyBorder="1" applyAlignment="1">
      <alignment horizontal="right" vertical="center"/>
    </xf>
    <xf numFmtId="3" fontId="2" fillId="15" borderId="9" xfId="0" applyNumberFormat="1" applyFont="1" applyFill="1" applyBorder="1" applyAlignment="1">
      <alignment horizontal="center" vertical="center"/>
    </xf>
    <xf numFmtId="3" fontId="1" fillId="16" borderId="2" xfId="0" applyNumberFormat="1" applyFont="1" applyFill="1" applyBorder="1" applyAlignment="1">
      <alignment horizontal="right" vertical="center"/>
    </xf>
    <xf numFmtId="3" fontId="1" fillId="0" borderId="2" xfId="0" applyNumberFormat="1" applyFont="1" applyBorder="1" applyAlignment="1">
      <alignment horizontal="right" vertical="center"/>
    </xf>
    <xf numFmtId="0" fontId="2" fillId="16" borderId="68" xfId="0" applyFont="1" applyFill="1" applyBorder="1" applyAlignment="1">
      <alignment horizontal="left" vertical="center" wrapText="1"/>
    </xf>
    <xf numFmtId="3" fontId="0" fillId="0" borderId="4" xfId="0" applyNumberFormat="1" applyBorder="1"/>
    <xf numFmtId="3" fontId="0" fillId="16" borderId="4" xfId="0" applyNumberFormat="1" applyFill="1" applyBorder="1"/>
    <xf numFmtId="3" fontId="2" fillId="15" borderId="4" xfId="10" applyNumberFormat="1" applyFont="1" applyFill="1" applyBorder="1" applyAlignment="1">
      <alignment horizontal="center"/>
    </xf>
    <xf numFmtId="3" fontId="2" fillId="15" borderId="9" xfId="10" applyNumberFormat="1" applyFont="1" applyFill="1" applyBorder="1" applyAlignment="1">
      <alignment horizontal="center"/>
    </xf>
    <xf numFmtId="3" fontId="2" fillId="16" borderId="4" xfId="0" applyNumberFormat="1" applyFont="1" applyFill="1" applyBorder="1"/>
    <xf numFmtId="3" fontId="2" fillId="15" borderId="32" xfId="0" applyNumberFormat="1" applyFont="1" applyFill="1" applyBorder="1"/>
    <xf numFmtId="3" fontId="23" fillId="16" borderId="4" xfId="0" applyNumberFormat="1" applyFont="1" applyFill="1" applyBorder="1" applyAlignment="1">
      <alignment wrapText="1"/>
    </xf>
    <xf numFmtId="3" fontId="23" fillId="16" borderId="9" xfId="0" applyNumberFormat="1" applyFont="1" applyFill="1" applyBorder="1" applyAlignment="1">
      <alignment wrapText="1"/>
    </xf>
    <xf numFmtId="3" fontId="1" fillId="16" borderId="4" xfId="0" applyNumberFormat="1" applyFont="1" applyFill="1" applyBorder="1"/>
    <xf numFmtId="3" fontId="1" fillId="16" borderId="9" xfId="0" applyNumberFormat="1" applyFont="1" applyFill="1" applyBorder="1"/>
    <xf numFmtId="3" fontId="1" fillId="16" borderId="9" xfId="0" applyNumberFormat="1" applyFont="1" applyFill="1" applyBorder="1" applyAlignment="1">
      <alignment vertical="center"/>
    </xf>
    <xf numFmtId="3" fontId="23" fillId="15" borderId="32" xfId="0" applyNumberFormat="1" applyFont="1" applyFill="1" applyBorder="1" applyAlignment="1">
      <alignment horizontal="right"/>
    </xf>
    <xf numFmtId="3" fontId="23" fillId="16" borderId="4" xfId="0" applyNumberFormat="1" applyFont="1" applyFill="1" applyBorder="1" applyAlignment="1">
      <alignment vertical="center"/>
    </xf>
    <xf numFmtId="3" fontId="23" fillId="16" borderId="4" xfId="0" applyNumberFormat="1" applyFont="1" applyFill="1" applyBorder="1" applyAlignment="1">
      <alignment vertical="center" wrapText="1"/>
    </xf>
    <xf numFmtId="3" fontId="23" fillId="16" borderId="9" xfId="0" applyNumberFormat="1" applyFont="1" applyFill="1" applyBorder="1" applyAlignment="1">
      <alignment vertical="center" wrapText="1"/>
    </xf>
    <xf numFmtId="3" fontId="24" fillId="16" borderId="4" xfId="0" applyNumberFormat="1" applyFont="1" applyFill="1" applyBorder="1" applyAlignment="1">
      <alignment vertical="center"/>
    </xf>
    <xf numFmtId="3" fontId="24" fillId="16" borderId="9" xfId="0" applyNumberFormat="1" applyFont="1" applyFill="1" applyBorder="1" applyAlignment="1">
      <alignment vertical="center"/>
    </xf>
    <xf numFmtId="3" fontId="23" fillId="16" borderId="9" xfId="0" applyNumberFormat="1" applyFont="1" applyFill="1" applyBorder="1" applyAlignment="1">
      <alignment horizontal="center" vertical="center" wrapText="1"/>
    </xf>
    <xf numFmtId="3" fontId="2" fillId="16" borderId="4" xfId="0" applyNumberFormat="1" applyFont="1" applyFill="1" applyBorder="1" applyAlignment="1">
      <alignment vertical="center" wrapText="1"/>
    </xf>
    <xf numFmtId="3" fontId="2" fillId="16" borderId="9" xfId="0" applyNumberFormat="1" applyFont="1" applyFill="1" applyBorder="1" applyAlignment="1">
      <alignment vertical="center" wrapText="1"/>
    </xf>
    <xf numFmtId="3" fontId="2" fillId="16" borderId="4" xfId="0" applyNumberFormat="1" applyFont="1" applyFill="1" applyBorder="1" applyAlignment="1">
      <alignment vertical="center"/>
    </xf>
    <xf numFmtId="3" fontId="2" fillId="16" borderId="44" xfId="0" applyNumberFormat="1" applyFont="1" applyFill="1" applyBorder="1"/>
    <xf numFmtId="3" fontId="2" fillId="16" borderId="45" xfId="0" applyNumberFormat="1" applyFont="1" applyFill="1" applyBorder="1"/>
    <xf numFmtId="3" fontId="2" fillId="16" borderId="46" xfId="0" applyNumberFormat="1" applyFont="1" applyFill="1" applyBorder="1"/>
    <xf numFmtId="3" fontId="2" fillId="11" borderId="3" xfId="0" applyNumberFormat="1" applyFont="1" applyFill="1" applyBorder="1" applyAlignment="1">
      <alignment vertical="center"/>
    </xf>
    <xf numFmtId="3" fontId="0" fillId="19" borderId="9" xfId="0" applyNumberFormat="1" applyFill="1" applyBorder="1" applyAlignment="1">
      <alignment horizontal="right" vertical="center" wrapText="1"/>
    </xf>
    <xf numFmtId="3" fontId="2" fillId="16" borderId="58" xfId="0" applyNumberFormat="1" applyFont="1" applyFill="1" applyBorder="1" applyAlignment="1">
      <alignment horizontal="center" vertical="top" wrapText="1"/>
    </xf>
    <xf numFmtId="3" fontId="2" fillId="16" borderId="67" xfId="0" applyNumberFormat="1" applyFont="1" applyFill="1" applyBorder="1"/>
    <xf numFmtId="3" fontId="0" fillId="16" borderId="26" xfId="0" applyNumberFormat="1" applyFill="1" applyBorder="1" applyAlignment="1">
      <alignment horizontal="right"/>
    </xf>
    <xf numFmtId="3" fontId="1" fillId="16" borderId="26" xfId="0" applyNumberFormat="1" applyFont="1" applyFill="1" applyBorder="1" applyAlignment="1">
      <alignment horizontal="right" vertical="center"/>
    </xf>
    <xf numFmtId="3" fontId="23" fillId="16" borderId="26" xfId="0" applyNumberFormat="1" applyFont="1" applyFill="1" applyBorder="1" applyAlignment="1">
      <alignment horizontal="right" vertical="center"/>
    </xf>
    <xf numFmtId="3" fontId="0" fillId="16" borderId="58" xfId="0" applyNumberFormat="1" applyFill="1" applyBorder="1"/>
    <xf numFmtId="3" fontId="2" fillId="16" borderId="58" xfId="0" applyNumberFormat="1" applyFont="1" applyFill="1" applyBorder="1"/>
    <xf numFmtId="0" fontId="6" fillId="16" borderId="0" xfId="0" applyFont="1" applyFill="1" applyAlignment="1">
      <alignment vertical="top" wrapText="1"/>
    </xf>
    <xf numFmtId="0" fontId="0" fillId="16" borderId="0" xfId="0" applyFill="1" applyAlignment="1">
      <alignment vertical="center" wrapText="1"/>
    </xf>
    <xf numFmtId="3" fontId="0" fillId="16" borderId="0" xfId="0" applyNumberFormat="1" applyFill="1" applyAlignment="1">
      <alignment vertical="top" wrapText="1"/>
    </xf>
    <xf numFmtId="0" fontId="0" fillId="16" borderId="0" xfId="0" applyFill="1" applyAlignment="1">
      <alignment horizontal="left" vertical="top" wrapText="1"/>
    </xf>
    <xf numFmtId="0" fontId="0" fillId="16" borderId="0" xfId="0" applyFill="1" applyAlignment="1">
      <alignment wrapText="1"/>
    </xf>
    <xf numFmtId="3" fontId="2" fillId="16" borderId="2" xfId="0" applyNumberFormat="1" applyFont="1" applyFill="1" applyBorder="1" applyAlignment="1">
      <alignment horizontal="center" vertical="center"/>
    </xf>
    <xf numFmtId="0" fontId="24" fillId="15" borderId="33" xfId="0" applyFont="1" applyFill="1" applyBorder="1" applyAlignment="1">
      <alignment horizontal="left" wrapText="1"/>
    </xf>
    <xf numFmtId="0" fontId="23" fillId="15" borderId="33" xfId="0" applyFont="1" applyFill="1" applyBorder="1" applyAlignment="1">
      <alignment horizontal="left" wrapText="1"/>
    </xf>
    <xf numFmtId="0" fontId="23" fillId="15" borderId="15" xfId="0" applyFont="1" applyFill="1" applyBorder="1" applyAlignment="1">
      <alignment horizontal="left" wrapText="1"/>
    </xf>
    <xf numFmtId="165" fontId="0" fillId="19" borderId="9" xfId="11" applyNumberFormat="1" applyFont="1" applyFill="1" applyBorder="1"/>
    <xf numFmtId="165" fontId="0" fillId="15" borderId="9" xfId="11" applyNumberFormat="1" applyFont="1" applyFill="1" applyBorder="1"/>
    <xf numFmtId="0" fontId="0" fillId="20" borderId="29" xfId="0" applyFill="1" applyBorder="1" applyAlignment="1">
      <alignment horizontal="center" vertical="center"/>
    </xf>
    <xf numFmtId="0" fontId="2" fillId="13" borderId="32" xfId="0" applyFont="1" applyFill="1" applyBorder="1" applyAlignment="1">
      <alignment horizontal="left" vertical="center" wrapText="1"/>
    </xf>
    <xf numFmtId="0" fontId="2" fillId="13" borderId="33" xfId="0" applyFont="1" applyFill="1" applyBorder="1" applyAlignment="1">
      <alignment horizontal="left" vertical="center" wrapText="1"/>
    </xf>
    <xf numFmtId="0" fontId="2" fillId="13" borderId="34" xfId="0" applyFont="1" applyFill="1" applyBorder="1" applyAlignment="1">
      <alignment horizontal="left" vertical="center" wrapText="1"/>
    </xf>
    <xf numFmtId="0" fontId="4" fillId="15" borderId="32" xfId="0" applyFont="1" applyFill="1" applyBorder="1" applyAlignment="1">
      <alignment wrapText="1"/>
    </xf>
    <xf numFmtId="0" fontId="0" fillId="15" borderId="33" xfId="0" applyFill="1" applyBorder="1"/>
    <xf numFmtId="0" fontId="0" fillId="15" borderId="15" xfId="0" applyFill="1" applyBorder="1"/>
    <xf numFmtId="0" fontId="2" fillId="8" borderId="16" xfId="0" applyFont="1" applyFill="1" applyBorder="1" applyAlignment="1">
      <alignment horizontal="center" vertical="center"/>
    </xf>
    <xf numFmtId="0" fontId="0" fillId="0" borderId="3" xfId="0" applyBorder="1" applyAlignment="1">
      <alignment vertical="center"/>
    </xf>
    <xf numFmtId="0" fontId="0" fillId="0" borderId="10" xfId="0" applyBorder="1" applyAlignment="1">
      <alignment vertical="center"/>
    </xf>
    <xf numFmtId="0" fontId="0" fillId="19" borderId="29" xfId="0" applyFill="1" applyBorder="1" applyAlignment="1">
      <alignment horizontal="center" vertical="center"/>
    </xf>
    <xf numFmtId="0" fontId="2" fillId="21" borderId="32" xfId="0" applyFont="1" applyFill="1" applyBorder="1" applyAlignment="1">
      <alignment horizontal="left" vertical="center" wrapText="1"/>
    </xf>
    <xf numFmtId="0" fontId="2" fillId="21" borderId="33" xfId="0" applyFont="1" applyFill="1" applyBorder="1" applyAlignment="1">
      <alignment horizontal="left" vertical="center" wrapText="1"/>
    </xf>
    <xf numFmtId="0" fontId="2" fillId="21" borderId="15" xfId="0" applyFont="1" applyFill="1" applyBorder="1" applyAlignment="1">
      <alignment horizontal="left" vertical="center" wrapText="1"/>
    </xf>
    <xf numFmtId="0" fontId="23" fillId="21" borderId="32" xfId="0" applyFont="1" applyFill="1" applyBorder="1" applyAlignment="1">
      <alignment horizontal="center" vertical="center" wrapText="1"/>
    </xf>
    <xf numFmtId="0" fontId="23" fillId="21" borderId="33" xfId="0" applyFont="1" applyFill="1" applyBorder="1" applyAlignment="1">
      <alignment horizontal="center" vertical="center" wrapText="1"/>
    </xf>
    <xf numFmtId="0" fontId="23" fillId="21" borderId="15" xfId="0" applyFont="1" applyFill="1" applyBorder="1" applyAlignment="1">
      <alignment horizontal="center" vertical="center" wrapText="1"/>
    </xf>
    <xf numFmtId="0" fontId="2" fillId="8" borderId="16" xfId="0" applyFont="1" applyFill="1" applyBorder="1" applyAlignment="1">
      <alignment vertical="center" wrapText="1"/>
    </xf>
    <xf numFmtId="0" fontId="0" fillId="0" borderId="14" xfId="0" applyBorder="1" applyAlignment="1">
      <alignment vertical="center"/>
    </xf>
    <xf numFmtId="0" fontId="23" fillId="15" borderId="2" xfId="0" applyFont="1" applyFill="1" applyBorder="1" applyAlignment="1">
      <alignment horizontal="left" wrapText="1"/>
    </xf>
    <xf numFmtId="0" fontId="23" fillId="21" borderId="32" xfId="0" applyFont="1" applyFill="1" applyBorder="1" applyAlignment="1">
      <alignment horizontal="left" vertical="center" wrapText="1"/>
    </xf>
    <xf numFmtId="0" fontId="23" fillId="21" borderId="33" xfId="0" applyFont="1" applyFill="1" applyBorder="1" applyAlignment="1">
      <alignment horizontal="left" vertical="center" wrapText="1"/>
    </xf>
    <xf numFmtId="0" fontId="23" fillId="21" borderId="15" xfId="0" applyFont="1" applyFill="1" applyBorder="1" applyAlignment="1">
      <alignment horizontal="left" vertical="center" wrapText="1"/>
    </xf>
    <xf numFmtId="0" fontId="0" fillId="0" borderId="0" xfId="0" applyAlignment="1">
      <alignment wrapText="1"/>
    </xf>
    <xf numFmtId="0" fontId="6" fillId="0" borderId="0" xfId="0" applyFont="1" applyAlignment="1">
      <alignment vertical="top" wrapText="1"/>
    </xf>
    <xf numFmtId="0" fontId="1" fillId="0" borderId="0" xfId="0" applyFont="1" applyAlignment="1">
      <alignment vertical="top" wrapText="1"/>
    </xf>
    <xf numFmtId="0" fontId="0" fillId="0" borderId="0" xfId="0" applyAlignment="1">
      <alignment vertical="top" wrapText="1"/>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top" wrapText="1"/>
    </xf>
    <xf numFmtId="0" fontId="0" fillId="19" borderId="0" xfId="0" applyFill="1" applyAlignment="1">
      <alignment horizontal="center" vertical="center"/>
    </xf>
    <xf numFmtId="0" fontId="0" fillId="20" borderId="0" xfId="0" applyFill="1" applyAlignment="1">
      <alignment horizontal="center" vertical="center"/>
    </xf>
    <xf numFmtId="0" fontId="23" fillId="15" borderId="4" xfId="0" applyFont="1" applyFill="1" applyBorder="1" applyAlignment="1">
      <alignment horizontal="left" wrapText="1"/>
    </xf>
    <xf numFmtId="0" fontId="23" fillId="11" borderId="32" xfId="0" applyFont="1" applyFill="1" applyBorder="1" applyAlignment="1">
      <alignment horizontal="left" vertical="center" wrapText="1"/>
    </xf>
    <xf numFmtId="0" fontId="23" fillId="11" borderId="33" xfId="0" applyFont="1" applyFill="1" applyBorder="1" applyAlignment="1">
      <alignment horizontal="left" vertical="center" wrapText="1"/>
    </xf>
    <xf numFmtId="0" fontId="23" fillId="11" borderId="15" xfId="0" applyFont="1" applyFill="1" applyBorder="1" applyAlignment="1">
      <alignment horizontal="left" vertical="center" wrapText="1"/>
    </xf>
    <xf numFmtId="0" fontId="2" fillId="11" borderId="32" xfId="0" applyFont="1" applyFill="1" applyBorder="1" applyAlignment="1">
      <alignment horizontal="left" vertical="center" wrapText="1"/>
    </xf>
    <xf numFmtId="0" fontId="2" fillId="11" borderId="33" xfId="0" applyFont="1" applyFill="1" applyBorder="1" applyAlignment="1">
      <alignment horizontal="left" vertical="center" wrapText="1"/>
    </xf>
    <xf numFmtId="0" fontId="2" fillId="11" borderId="15" xfId="0" applyFont="1" applyFill="1" applyBorder="1" applyAlignment="1">
      <alignment horizontal="left" vertical="center" wrapText="1"/>
    </xf>
    <xf numFmtId="0" fontId="2" fillId="16" borderId="32" xfId="0" applyFont="1" applyFill="1" applyBorder="1" applyAlignment="1">
      <alignment horizontal="left" vertical="center" wrapText="1"/>
    </xf>
    <xf numFmtId="0" fontId="2" fillId="16" borderId="33" xfId="0" applyFont="1" applyFill="1" applyBorder="1" applyAlignment="1">
      <alignment horizontal="left" vertical="center" wrapText="1"/>
    </xf>
    <xf numFmtId="17" fontId="2" fillId="16" borderId="69" xfId="0" applyNumberFormat="1" applyFont="1" applyFill="1" applyBorder="1" applyAlignment="1">
      <alignment horizontal="center" vertical="center" wrapText="1"/>
    </xf>
    <xf numFmtId="17" fontId="2" fillId="16" borderId="6" xfId="0" applyNumberFormat="1" applyFont="1" applyFill="1" applyBorder="1" applyAlignment="1">
      <alignment horizontal="center" vertical="center" wrapText="1"/>
    </xf>
    <xf numFmtId="17" fontId="2" fillId="16" borderId="65" xfId="0" applyNumberFormat="1" applyFont="1" applyFill="1" applyBorder="1" applyAlignment="1">
      <alignment horizontal="center" vertical="center" wrapText="1"/>
    </xf>
    <xf numFmtId="17" fontId="2" fillId="16" borderId="66" xfId="0" applyNumberFormat="1" applyFont="1" applyFill="1" applyBorder="1" applyAlignment="1">
      <alignment horizontal="center" vertical="center" wrapText="1"/>
    </xf>
    <xf numFmtId="17" fontId="2" fillId="16" borderId="70" xfId="0" applyNumberFormat="1" applyFont="1" applyFill="1" applyBorder="1" applyAlignment="1">
      <alignment horizontal="center" vertical="center" wrapText="1"/>
    </xf>
    <xf numFmtId="17" fontId="2" fillId="16" borderId="37" xfId="0" applyNumberFormat="1" applyFont="1" applyFill="1" applyBorder="1" applyAlignment="1">
      <alignment horizontal="center" vertical="center" wrapText="1"/>
    </xf>
    <xf numFmtId="4" fontId="31" fillId="15" borderId="41" xfId="0" applyNumberFormat="1" applyFont="1" applyFill="1" applyBorder="1" applyAlignment="1">
      <alignment horizontal="center" vertical="center" wrapText="1"/>
    </xf>
    <xf numFmtId="4" fontId="31" fillId="15" borderId="42" xfId="0" applyNumberFormat="1" applyFont="1" applyFill="1" applyBorder="1" applyAlignment="1">
      <alignment horizontal="center" vertical="center" wrapText="1"/>
    </xf>
    <xf numFmtId="4" fontId="31" fillId="15" borderId="43" xfId="0" applyNumberFormat="1" applyFont="1" applyFill="1" applyBorder="1" applyAlignment="1">
      <alignment horizontal="center" vertical="center" wrapText="1"/>
    </xf>
    <xf numFmtId="0" fontId="4" fillId="8" borderId="19" xfId="0" applyFont="1" applyFill="1" applyBorder="1" applyAlignment="1">
      <alignment horizontal="center" vertical="center" wrapText="1"/>
    </xf>
    <xf numFmtId="0" fontId="4" fillId="8" borderId="0" xfId="0" applyFont="1" applyFill="1" applyAlignment="1">
      <alignment horizontal="center" vertical="center" wrapText="1"/>
    </xf>
    <xf numFmtId="0" fontId="4" fillId="8" borderId="4"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2" fillId="8" borderId="16" xfId="0" applyFont="1" applyFill="1" applyBorder="1" applyAlignment="1">
      <alignment horizontal="center"/>
    </xf>
    <xf numFmtId="0" fontId="0" fillId="0" borderId="3" xfId="0" applyBorder="1"/>
    <xf numFmtId="0" fontId="11" fillId="0" borderId="0" xfId="8" applyAlignment="1">
      <alignment wrapText="1"/>
    </xf>
    <xf numFmtId="0" fontId="0" fillId="0" borderId="0" xfId="0"/>
  </cellXfs>
  <cellStyles count="12">
    <cellStyle name="Accent1" xfId="1" builtinId="29" customBuiltin="1"/>
    <cellStyle name="Accent2" xfId="2" builtinId="33" customBuiltin="1"/>
    <cellStyle name="Accent3" xfId="3" builtinId="37" customBuiltin="1"/>
    <cellStyle name="Accent4" xfId="4" builtinId="41" customBuiltin="1"/>
    <cellStyle name="Accent5" xfId="5" builtinId="45" customBuiltin="1"/>
    <cellStyle name="Accent6" xfId="6" builtinId="49" customBuiltin="1"/>
    <cellStyle name="Milliers" xfId="11" builtinId="3"/>
    <cellStyle name="Normal" xfId="0" builtinId="0"/>
    <cellStyle name="Normal 2" xfId="7" xr:uid="{00000000-0005-0000-0000-000008000000}"/>
    <cellStyle name="Normal_revised (2)" xfId="8" xr:uid="{00000000-0005-0000-0000-000009000000}"/>
    <cellStyle name="Pourcentage" xfId="10" builtinId="5"/>
    <cellStyle name="Total" xfId="9"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teufeil\Local%20Settings\Temporary%20Internet%20Files\OLK97\PVD%20BUDGET%20-%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sheet 1 Project budget"/>
      <sheetName val="Worksheet 2 Budget by activity"/>
      <sheetName val="Worksheet 3 Funding Sources "/>
      <sheetName val="4 Breakdown by sources"/>
    </sheetNames>
    <sheetDataSet>
      <sheetData sheetId="0">
        <row r="56">
          <cell r="E56">
            <v>0</v>
          </cell>
          <cell r="I5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47"/>
  <sheetViews>
    <sheetView showGridLines="0" topLeftCell="A80" zoomScale="104" zoomScaleNormal="104" zoomScaleSheetLayoutView="100" workbookViewId="0">
      <selection activeCell="A94" sqref="A94:D94"/>
    </sheetView>
  </sheetViews>
  <sheetFormatPr baseColWidth="10" defaultColWidth="9.140625" defaultRowHeight="12.75" x14ac:dyDescent="0.2"/>
  <cols>
    <col min="1" max="1" width="56.7109375" style="209" customWidth="1"/>
    <col min="2" max="2" width="12.85546875" customWidth="1"/>
    <col min="3" max="3" width="11.140625" bestFit="1" customWidth="1"/>
    <col min="4" max="4" width="11.85546875" style="201" customWidth="1"/>
    <col min="5" max="5" width="13.7109375" style="201" customWidth="1"/>
    <col min="6" max="6" width="13.7109375" style="15" customWidth="1"/>
    <col min="7" max="7" width="3.5703125" customWidth="1"/>
    <col min="8" max="8" width="12.85546875" customWidth="1"/>
    <col min="10" max="10" width="9.140625" customWidth="1"/>
    <col min="11" max="11" width="4.85546875" style="97" customWidth="1"/>
    <col min="12" max="12" width="10" customWidth="1"/>
  </cols>
  <sheetData>
    <row r="1" spans="1:14" ht="24" customHeight="1" thickBot="1" x14ac:dyDescent="0.25">
      <c r="A1" s="25" t="s">
        <v>30</v>
      </c>
      <c r="B1" s="426" t="s">
        <v>1</v>
      </c>
      <c r="C1" s="427"/>
      <c r="D1" s="427"/>
      <c r="E1" s="428"/>
      <c r="F1" s="208"/>
      <c r="H1" s="429" t="s">
        <v>332</v>
      </c>
      <c r="I1" s="429"/>
      <c r="J1" s="429"/>
      <c r="L1" s="419" t="s">
        <v>333</v>
      </c>
      <c r="M1" s="419"/>
      <c r="N1" s="419"/>
    </row>
    <row r="2" spans="1:14" ht="48" customHeight="1" x14ac:dyDescent="0.2">
      <c r="A2" s="18" t="s">
        <v>24</v>
      </c>
      <c r="B2" s="19" t="s">
        <v>65</v>
      </c>
      <c r="C2" s="118" t="s">
        <v>55</v>
      </c>
      <c r="D2" s="189" t="s">
        <v>56</v>
      </c>
      <c r="E2" s="202" t="s">
        <v>41</v>
      </c>
      <c r="F2" s="144" t="s">
        <v>334</v>
      </c>
      <c r="H2" s="141" t="s">
        <v>55</v>
      </c>
      <c r="I2" s="142" t="s">
        <v>56</v>
      </c>
      <c r="J2" s="143" t="s">
        <v>41</v>
      </c>
      <c r="L2" s="141" t="s">
        <v>55</v>
      </c>
      <c r="M2" s="142" t="s">
        <v>56</v>
      </c>
      <c r="N2" s="143" t="s">
        <v>41</v>
      </c>
    </row>
    <row r="3" spans="1:14" ht="15" customHeight="1" x14ac:dyDescent="0.2">
      <c r="A3" s="94" t="s">
        <v>3</v>
      </c>
      <c r="B3" s="95"/>
      <c r="C3" s="119"/>
      <c r="D3" s="190"/>
      <c r="E3" s="203"/>
      <c r="F3" s="140"/>
      <c r="H3" s="145"/>
      <c r="I3" s="146"/>
      <c r="J3" s="147"/>
      <c r="L3" s="163"/>
      <c r="M3" s="164"/>
      <c r="N3" s="165"/>
    </row>
    <row r="4" spans="1:14" ht="18.75" customHeight="1" thickBot="1" x14ac:dyDescent="0.25">
      <c r="A4" s="420" t="s">
        <v>187</v>
      </c>
      <c r="B4" s="421"/>
      <c r="C4" s="421"/>
      <c r="D4" s="421"/>
      <c r="E4" s="421"/>
      <c r="F4" s="422"/>
      <c r="H4" s="145"/>
      <c r="I4" s="146"/>
      <c r="J4" s="147"/>
      <c r="L4" s="163"/>
      <c r="M4" s="164"/>
      <c r="N4" s="165"/>
    </row>
    <row r="5" spans="1:14" s="97" customFormat="1" x14ac:dyDescent="0.2">
      <c r="A5" s="249" t="s">
        <v>108</v>
      </c>
      <c r="B5" s="187"/>
      <c r="C5" s="181"/>
      <c r="D5" s="192"/>
      <c r="E5" s="213"/>
      <c r="F5" s="264"/>
      <c r="H5" s="180"/>
      <c r="I5" s="181"/>
      <c r="J5" s="182"/>
      <c r="L5" s="180"/>
      <c r="M5" s="181"/>
      <c r="N5" s="182"/>
    </row>
    <row r="6" spans="1:14" x14ac:dyDescent="0.2">
      <c r="A6" s="108" t="s">
        <v>107</v>
      </c>
      <c r="B6" s="4" t="s">
        <v>110</v>
      </c>
      <c r="C6" s="2">
        <v>24</v>
      </c>
      <c r="D6" s="192">
        <v>800</v>
      </c>
      <c r="E6" s="212">
        <f>C6*D6</f>
        <v>19200</v>
      </c>
      <c r="F6" s="225"/>
      <c r="H6" s="148">
        <f>C6</f>
        <v>24</v>
      </c>
      <c r="I6" s="148">
        <f t="shared" ref="I6:J6" si="0">D6</f>
        <v>800</v>
      </c>
      <c r="J6" s="148">
        <f t="shared" si="0"/>
        <v>19200</v>
      </c>
      <c r="L6" s="166"/>
      <c r="M6" s="167"/>
      <c r="N6" s="168"/>
    </row>
    <row r="7" spans="1:14" x14ac:dyDescent="0.2">
      <c r="A7" s="62" t="s">
        <v>112</v>
      </c>
      <c r="B7" s="4" t="s">
        <v>110</v>
      </c>
      <c r="C7" s="2">
        <f>24*40%</f>
        <v>9.6000000000000014</v>
      </c>
      <c r="D7" s="192">
        <v>700</v>
      </c>
      <c r="E7" s="212">
        <f t="shared" ref="E7:E9" si="1">C7*D7</f>
        <v>6720.0000000000009</v>
      </c>
      <c r="F7" s="225"/>
      <c r="H7" s="148"/>
      <c r="I7" s="149"/>
      <c r="J7" s="150"/>
      <c r="L7" s="166">
        <f>C7</f>
        <v>9.6000000000000014</v>
      </c>
      <c r="M7" s="166">
        <f t="shared" ref="M7:N7" si="2">D7</f>
        <v>700</v>
      </c>
      <c r="N7" s="166">
        <f t="shared" si="2"/>
        <v>6720.0000000000009</v>
      </c>
    </row>
    <row r="8" spans="1:14" x14ac:dyDescent="0.2">
      <c r="A8" s="62" t="s">
        <v>73</v>
      </c>
      <c r="B8" s="4" t="s">
        <v>110</v>
      </c>
      <c r="C8" s="2">
        <v>24</v>
      </c>
      <c r="D8" s="192">
        <v>650</v>
      </c>
      <c r="E8" s="212">
        <f t="shared" si="1"/>
        <v>15600</v>
      </c>
      <c r="F8" s="225"/>
      <c r="H8" s="148">
        <f>C8</f>
        <v>24</v>
      </c>
      <c r="I8" s="148">
        <f t="shared" ref="I8:J8" si="3">D8</f>
        <v>650</v>
      </c>
      <c r="J8" s="148">
        <f t="shared" si="3"/>
        <v>15600</v>
      </c>
      <c r="L8" s="166"/>
      <c r="M8" s="167"/>
      <c r="N8" s="168"/>
    </row>
    <row r="9" spans="1:14" x14ac:dyDescent="0.2">
      <c r="A9" s="108" t="s">
        <v>111</v>
      </c>
      <c r="B9" s="4" t="s">
        <v>110</v>
      </c>
      <c r="C9" s="2">
        <f>24*40%</f>
        <v>9.6000000000000014</v>
      </c>
      <c r="D9" s="191">
        <v>650</v>
      </c>
      <c r="E9" s="212">
        <f t="shared" si="1"/>
        <v>6240.0000000000009</v>
      </c>
      <c r="F9" s="225"/>
      <c r="H9" s="148"/>
      <c r="I9" s="149"/>
      <c r="J9" s="150"/>
      <c r="L9" s="166">
        <f>C9</f>
        <v>9.6000000000000014</v>
      </c>
      <c r="M9" s="166">
        <f t="shared" ref="M9:N9" si="4">D9</f>
        <v>650</v>
      </c>
      <c r="N9" s="166">
        <f t="shared" si="4"/>
        <v>6240.0000000000009</v>
      </c>
    </row>
    <row r="10" spans="1:14" s="97" customFormat="1" x14ac:dyDescent="0.2">
      <c r="A10" s="249" t="s">
        <v>74</v>
      </c>
      <c r="B10" s="187"/>
      <c r="C10" s="181"/>
      <c r="D10" s="192"/>
      <c r="E10" s="213"/>
      <c r="F10" s="250"/>
      <c r="H10" s="180"/>
      <c r="I10" s="181"/>
      <c r="J10" s="182"/>
      <c r="L10" s="180"/>
      <c r="M10" s="181"/>
      <c r="N10" s="182"/>
    </row>
    <row r="11" spans="1:14" x14ac:dyDescent="0.2">
      <c r="A11" s="9" t="s">
        <v>115</v>
      </c>
      <c r="B11" s="187" t="s">
        <v>110</v>
      </c>
      <c r="C11" s="181">
        <f>24*30%</f>
        <v>7.1999999999999993</v>
      </c>
      <c r="D11" s="192">
        <v>900</v>
      </c>
      <c r="E11" s="213">
        <f>C11*D11</f>
        <v>6479.9999999999991</v>
      </c>
      <c r="F11" s="225"/>
      <c r="G11" s="91"/>
      <c r="H11" s="148">
        <f>C11</f>
        <v>7.1999999999999993</v>
      </c>
      <c r="I11" s="148">
        <f t="shared" ref="I11:J11" si="5">D11</f>
        <v>900</v>
      </c>
      <c r="J11" s="148">
        <f t="shared" si="5"/>
        <v>6479.9999999999991</v>
      </c>
      <c r="L11" s="166"/>
      <c r="M11" s="167"/>
      <c r="N11" s="168"/>
    </row>
    <row r="12" spans="1:14" x14ac:dyDescent="0.2">
      <c r="A12" s="108" t="s">
        <v>113</v>
      </c>
      <c r="B12" s="187" t="s">
        <v>110</v>
      </c>
      <c r="C12" s="181">
        <f>24*30%</f>
        <v>7.1999999999999993</v>
      </c>
      <c r="D12" s="192">
        <v>750</v>
      </c>
      <c r="E12" s="213">
        <f>C12*D12</f>
        <v>5399.9999999999991</v>
      </c>
      <c r="F12" s="225"/>
      <c r="H12" s="148">
        <f>C12</f>
        <v>7.1999999999999993</v>
      </c>
      <c r="I12" s="148">
        <f t="shared" ref="I12" si="6">D12</f>
        <v>750</v>
      </c>
      <c r="J12" s="148">
        <f t="shared" ref="J12" si="7">E12</f>
        <v>5399.9999999999991</v>
      </c>
      <c r="L12" s="166"/>
      <c r="M12" s="167"/>
      <c r="N12" s="168"/>
    </row>
    <row r="13" spans="1:14" x14ac:dyDescent="0.2">
      <c r="A13" s="9" t="s">
        <v>32</v>
      </c>
      <c r="B13" s="187" t="s">
        <v>0</v>
      </c>
      <c r="C13" s="181"/>
      <c r="D13" s="192"/>
      <c r="E13" s="212"/>
      <c r="F13" s="225"/>
      <c r="H13" s="148"/>
      <c r="I13" s="149"/>
      <c r="J13" s="150"/>
      <c r="L13" s="166"/>
      <c r="M13" s="167"/>
      <c r="N13" s="168"/>
    </row>
    <row r="14" spans="1:14" x14ac:dyDescent="0.2">
      <c r="A14" s="62" t="s">
        <v>342</v>
      </c>
      <c r="B14" s="184" t="s">
        <v>0</v>
      </c>
      <c r="C14" s="181">
        <f>4</f>
        <v>4</v>
      </c>
      <c r="D14" s="192">
        <v>50</v>
      </c>
      <c r="E14" s="212">
        <f>C14*D14</f>
        <v>200</v>
      </c>
      <c r="F14" s="225"/>
      <c r="H14" s="148">
        <f>C14</f>
        <v>4</v>
      </c>
      <c r="I14" s="148">
        <f t="shared" ref="I14:J14" si="8">D14</f>
        <v>50</v>
      </c>
      <c r="J14" s="148">
        <f t="shared" si="8"/>
        <v>200</v>
      </c>
      <c r="L14" s="166"/>
      <c r="M14" s="167"/>
      <c r="N14" s="168"/>
    </row>
    <row r="15" spans="1:14" x14ac:dyDescent="0.2">
      <c r="A15" s="9" t="s">
        <v>5</v>
      </c>
      <c r="B15" s="4" t="s">
        <v>0</v>
      </c>
      <c r="C15" s="2"/>
      <c r="D15" s="191"/>
      <c r="E15" s="212"/>
      <c r="F15" s="225"/>
      <c r="H15" s="148"/>
      <c r="I15" s="149"/>
      <c r="J15" s="150"/>
      <c r="L15" s="166"/>
      <c r="M15" s="167"/>
      <c r="N15" s="168"/>
    </row>
    <row r="16" spans="1:14" s="285" customFormat="1" ht="15" customHeight="1" x14ac:dyDescent="0.2">
      <c r="A16" s="423" t="s">
        <v>6</v>
      </c>
      <c r="B16" s="424"/>
      <c r="C16" s="424"/>
      <c r="D16" s="425"/>
      <c r="E16" s="292">
        <f>SUM(E6:E15)</f>
        <v>59840</v>
      </c>
      <c r="F16" s="293">
        <f>E16/E127</f>
        <v>0.26808354314693522</v>
      </c>
      <c r="H16" s="286"/>
      <c r="I16" s="287"/>
      <c r="J16" s="292"/>
      <c r="L16" s="286"/>
      <c r="M16" s="287"/>
      <c r="N16" s="288"/>
    </row>
    <row r="17" spans="1:14" s="97" customFormat="1" ht="15" customHeight="1" x14ac:dyDescent="0.2">
      <c r="A17" s="249" t="s">
        <v>14</v>
      </c>
      <c r="B17" s="245"/>
      <c r="C17" s="246"/>
      <c r="D17" s="247"/>
      <c r="E17" s="215"/>
      <c r="F17" s="215"/>
      <c r="H17" s="180"/>
      <c r="I17" s="181"/>
      <c r="J17" s="182"/>
      <c r="L17" s="180"/>
      <c r="M17" s="181"/>
      <c r="N17" s="182"/>
    </row>
    <row r="18" spans="1:14" x14ac:dyDescent="0.2">
      <c r="A18" s="237" t="s">
        <v>12</v>
      </c>
      <c r="B18" s="64" t="s">
        <v>9</v>
      </c>
      <c r="C18" s="5"/>
      <c r="D18" s="120"/>
      <c r="E18" s="212"/>
      <c r="F18" s="225"/>
      <c r="H18" s="148"/>
      <c r="I18" s="149"/>
      <c r="J18" s="150"/>
      <c r="L18" s="166"/>
      <c r="M18" s="167"/>
      <c r="N18" s="168"/>
    </row>
    <row r="19" spans="1:14" ht="25.5" x14ac:dyDescent="0.2">
      <c r="A19" s="114" t="s">
        <v>76</v>
      </c>
      <c r="B19" s="64" t="s">
        <v>75</v>
      </c>
      <c r="C19" s="186">
        <v>3000</v>
      </c>
      <c r="D19" s="120">
        <v>1.31</v>
      </c>
      <c r="E19" s="212">
        <f>C19*D19</f>
        <v>3930</v>
      </c>
      <c r="F19" s="225"/>
      <c r="H19" s="242">
        <f>C19</f>
        <v>3000</v>
      </c>
      <c r="I19" s="242">
        <f t="shared" ref="I19:J19" si="9">D19</f>
        <v>1.31</v>
      </c>
      <c r="J19" s="242">
        <f t="shared" si="9"/>
        <v>3930</v>
      </c>
      <c r="L19" s="166"/>
      <c r="M19" s="167"/>
      <c r="N19" s="168"/>
    </row>
    <row r="20" spans="1:14" ht="25.5" x14ac:dyDescent="0.2">
      <c r="A20" s="112" t="s">
        <v>343</v>
      </c>
      <c r="B20" s="64" t="s">
        <v>0</v>
      </c>
      <c r="C20" s="115">
        <f>7*2*8</f>
        <v>112</v>
      </c>
      <c r="D20" s="120">
        <v>80</v>
      </c>
      <c r="E20" s="212">
        <f>C20*D20</f>
        <v>8960</v>
      </c>
      <c r="F20" s="225"/>
      <c r="H20" s="242">
        <f>C20</f>
        <v>112</v>
      </c>
      <c r="I20" s="242">
        <f t="shared" ref="I20" si="10">D20</f>
        <v>80</v>
      </c>
      <c r="J20" s="242">
        <f t="shared" ref="J20" si="11">E20</f>
        <v>8960</v>
      </c>
      <c r="L20" s="166"/>
      <c r="M20" s="167"/>
      <c r="N20" s="168"/>
    </row>
    <row r="21" spans="1:14" s="285" customFormat="1" ht="15" customHeight="1" x14ac:dyDescent="0.2">
      <c r="A21" s="423" t="s">
        <v>7</v>
      </c>
      <c r="B21" s="424"/>
      <c r="C21" s="424"/>
      <c r="D21" s="425"/>
      <c r="E21" s="292">
        <f>SUM(E18:E20)</f>
        <v>12890</v>
      </c>
      <c r="F21" s="293">
        <f>E21/E127</f>
        <v>5.7747273916510612E-2</v>
      </c>
      <c r="H21" s="286"/>
      <c r="I21" s="287"/>
      <c r="J21" s="294">
        <f>E21</f>
        <v>12890</v>
      </c>
      <c r="L21" s="286"/>
      <c r="M21" s="287"/>
      <c r="N21" s="288"/>
    </row>
    <row r="22" spans="1:14" s="97" customFormat="1" ht="15" customHeight="1" x14ac:dyDescent="0.2">
      <c r="A22" s="249" t="s">
        <v>33</v>
      </c>
      <c r="B22" s="245"/>
      <c r="C22" s="246"/>
      <c r="D22" s="247"/>
      <c r="E22" s="215"/>
      <c r="F22" s="248"/>
      <c r="H22" s="180"/>
      <c r="I22" s="181"/>
      <c r="J22" s="182"/>
      <c r="L22" s="180"/>
      <c r="M22" s="181"/>
      <c r="N22" s="182"/>
    </row>
    <row r="23" spans="1:14" x14ac:dyDescent="0.2">
      <c r="A23" s="11" t="s">
        <v>8</v>
      </c>
      <c r="B23" s="8"/>
      <c r="C23" s="5"/>
      <c r="D23" s="120"/>
      <c r="E23" s="212"/>
      <c r="F23" s="225"/>
      <c r="H23" s="148"/>
      <c r="I23" s="148"/>
      <c r="J23" s="148"/>
      <c r="L23" s="166"/>
      <c r="M23" s="167"/>
      <c r="N23" s="168"/>
    </row>
    <row r="24" spans="1:14" ht="38.25" x14ac:dyDescent="0.2">
      <c r="A24" s="62" t="s">
        <v>348</v>
      </c>
      <c r="B24" s="234" t="s">
        <v>81</v>
      </c>
      <c r="C24" s="5">
        <f>7*8</f>
        <v>56</v>
      </c>
      <c r="D24" s="120">
        <v>150</v>
      </c>
      <c r="E24" s="214">
        <f>C24*D24</f>
        <v>8400</v>
      </c>
      <c r="F24" s="225"/>
      <c r="H24" s="148">
        <f>C24</f>
        <v>56</v>
      </c>
      <c r="I24" s="148">
        <f t="shared" ref="I24:J24" si="12">D24</f>
        <v>150</v>
      </c>
      <c r="J24" s="148">
        <f t="shared" si="12"/>
        <v>8400</v>
      </c>
      <c r="L24" s="166"/>
      <c r="M24" s="167"/>
      <c r="N24" s="168"/>
    </row>
    <row r="25" spans="1:14" x14ac:dyDescent="0.2">
      <c r="A25" s="10" t="s">
        <v>34</v>
      </c>
      <c r="B25" s="235"/>
      <c r="C25" s="5"/>
      <c r="D25" s="120"/>
      <c r="E25" s="214">
        <f t="shared" ref="E25:E33" si="13">C25*D25</f>
        <v>0</v>
      </c>
      <c r="F25" s="225"/>
      <c r="H25" s="148">
        <f t="shared" ref="H25:H33" si="14">C25</f>
        <v>0</v>
      </c>
      <c r="I25" s="148">
        <f t="shared" ref="I25:I33" si="15">D25</f>
        <v>0</v>
      </c>
      <c r="J25" s="148">
        <f t="shared" ref="J25:J33" si="16">E25</f>
        <v>0</v>
      </c>
      <c r="L25" s="166"/>
      <c r="M25" s="167"/>
      <c r="N25" s="168"/>
    </row>
    <row r="26" spans="1:14" x14ac:dyDescent="0.2">
      <c r="A26" s="66" t="s">
        <v>124</v>
      </c>
      <c r="B26" s="234" t="s">
        <v>2</v>
      </c>
      <c r="C26" s="120">
        <v>3</v>
      </c>
      <c r="D26" s="120">
        <v>920</v>
      </c>
      <c r="E26" s="214">
        <f t="shared" si="13"/>
        <v>2760</v>
      </c>
      <c r="F26" s="225"/>
      <c r="H26" s="148">
        <f t="shared" si="14"/>
        <v>3</v>
      </c>
      <c r="I26" s="148">
        <f t="shared" si="15"/>
        <v>920</v>
      </c>
      <c r="J26" s="148">
        <f t="shared" si="16"/>
        <v>2760</v>
      </c>
      <c r="L26" s="166"/>
      <c r="M26" s="167"/>
      <c r="N26" s="168"/>
    </row>
    <row r="27" spans="1:14" x14ac:dyDescent="0.2">
      <c r="A27" s="179" t="s">
        <v>335</v>
      </c>
      <c r="B27" s="234" t="s">
        <v>2</v>
      </c>
      <c r="C27" s="120">
        <v>1</v>
      </c>
      <c r="D27" s="120">
        <v>980</v>
      </c>
      <c r="E27" s="214">
        <f t="shared" si="13"/>
        <v>980</v>
      </c>
      <c r="F27" s="225"/>
      <c r="H27" s="148">
        <f t="shared" si="14"/>
        <v>1</v>
      </c>
      <c r="I27" s="148">
        <f t="shared" si="15"/>
        <v>980</v>
      </c>
      <c r="J27" s="148">
        <f t="shared" si="16"/>
        <v>980</v>
      </c>
      <c r="L27" s="166"/>
      <c r="M27" s="167"/>
      <c r="N27" s="168"/>
    </row>
    <row r="28" spans="1:14" x14ac:dyDescent="0.2">
      <c r="A28" s="66" t="s">
        <v>125</v>
      </c>
      <c r="B28" s="234" t="s">
        <v>2</v>
      </c>
      <c r="C28" s="5">
        <v>1</v>
      </c>
      <c r="D28" s="120">
        <v>500</v>
      </c>
      <c r="E28" s="214">
        <f t="shared" si="13"/>
        <v>500</v>
      </c>
      <c r="F28" s="225"/>
      <c r="H28" s="148">
        <f t="shared" si="14"/>
        <v>1</v>
      </c>
      <c r="I28" s="148">
        <f t="shared" si="15"/>
        <v>500</v>
      </c>
      <c r="J28" s="148">
        <f t="shared" si="16"/>
        <v>500</v>
      </c>
      <c r="L28" s="166"/>
      <c r="M28" s="167"/>
      <c r="N28" s="168"/>
    </row>
    <row r="29" spans="1:14" x14ac:dyDescent="0.2">
      <c r="A29" s="67" t="s">
        <v>344</v>
      </c>
      <c r="B29" s="234" t="s">
        <v>2</v>
      </c>
      <c r="C29" s="5">
        <v>1</v>
      </c>
      <c r="D29" s="120">
        <v>900</v>
      </c>
      <c r="E29" s="214">
        <f t="shared" si="13"/>
        <v>900</v>
      </c>
      <c r="F29" s="225"/>
      <c r="H29" s="148">
        <f t="shared" si="14"/>
        <v>1</v>
      </c>
      <c r="I29" s="148">
        <f t="shared" si="15"/>
        <v>900</v>
      </c>
      <c r="J29" s="148">
        <f t="shared" si="16"/>
        <v>900</v>
      </c>
      <c r="L29" s="166"/>
      <c r="M29" s="167"/>
      <c r="N29" s="168"/>
    </row>
    <row r="30" spans="1:14" x14ac:dyDescent="0.2">
      <c r="A30" s="108" t="s">
        <v>345</v>
      </c>
      <c r="B30" s="236" t="s">
        <v>2</v>
      </c>
      <c r="C30" s="185">
        <v>3</v>
      </c>
      <c r="D30" s="193">
        <v>500</v>
      </c>
      <c r="E30" s="214">
        <f t="shared" si="13"/>
        <v>1500</v>
      </c>
      <c r="F30" s="225"/>
      <c r="H30" s="148">
        <f t="shared" si="14"/>
        <v>3</v>
      </c>
      <c r="I30" s="148">
        <f t="shared" si="15"/>
        <v>500</v>
      </c>
      <c r="J30" s="148">
        <f t="shared" si="16"/>
        <v>1500</v>
      </c>
      <c r="L30" s="166"/>
      <c r="M30" s="167"/>
      <c r="N30" s="168"/>
    </row>
    <row r="31" spans="1:14" x14ac:dyDescent="0.2">
      <c r="A31" s="108" t="s">
        <v>346</v>
      </c>
      <c r="B31" s="236" t="s">
        <v>2</v>
      </c>
      <c r="C31" s="185">
        <v>30</v>
      </c>
      <c r="D31" s="193">
        <v>50</v>
      </c>
      <c r="E31" s="214">
        <f t="shared" si="13"/>
        <v>1500</v>
      </c>
      <c r="F31" s="225"/>
      <c r="H31" s="148">
        <f t="shared" si="14"/>
        <v>30</v>
      </c>
      <c r="I31" s="148">
        <f t="shared" si="15"/>
        <v>50</v>
      </c>
      <c r="J31" s="148">
        <f t="shared" si="16"/>
        <v>1500</v>
      </c>
      <c r="L31" s="166"/>
      <c r="M31" s="167"/>
      <c r="N31" s="168"/>
    </row>
    <row r="32" spans="1:14" x14ac:dyDescent="0.2">
      <c r="A32" s="62" t="s">
        <v>347</v>
      </c>
      <c r="B32" s="234" t="s">
        <v>2</v>
      </c>
      <c r="C32" s="5">
        <v>6</v>
      </c>
      <c r="D32" s="120">
        <v>450</v>
      </c>
      <c r="E32" s="214">
        <f t="shared" si="13"/>
        <v>2700</v>
      </c>
      <c r="F32" s="225"/>
      <c r="H32" s="148">
        <f t="shared" si="14"/>
        <v>6</v>
      </c>
      <c r="I32" s="148">
        <f t="shared" si="15"/>
        <v>450</v>
      </c>
      <c r="J32" s="148">
        <f t="shared" si="16"/>
        <v>2700</v>
      </c>
      <c r="L32" s="166"/>
      <c r="M32" s="167"/>
      <c r="N32" s="168"/>
    </row>
    <row r="33" spans="1:14" ht="25.5" x14ac:dyDescent="0.2">
      <c r="A33" s="239" t="s">
        <v>349</v>
      </c>
      <c r="B33" s="234" t="s">
        <v>2</v>
      </c>
      <c r="C33" s="5">
        <v>2</v>
      </c>
      <c r="D33" s="193">
        <v>1100</v>
      </c>
      <c r="E33" s="214">
        <f t="shared" si="13"/>
        <v>2200</v>
      </c>
      <c r="F33" s="225"/>
      <c r="H33" s="148">
        <f t="shared" si="14"/>
        <v>2</v>
      </c>
      <c r="I33" s="148">
        <f t="shared" si="15"/>
        <v>1100</v>
      </c>
      <c r="J33" s="148">
        <f t="shared" si="16"/>
        <v>2200</v>
      </c>
      <c r="L33" s="166"/>
      <c r="M33" s="167"/>
      <c r="N33" s="168"/>
    </row>
    <row r="34" spans="1:14" s="285" customFormat="1" ht="15" customHeight="1" x14ac:dyDescent="0.2">
      <c r="A34" s="423" t="s">
        <v>35</v>
      </c>
      <c r="B34" s="424"/>
      <c r="C34" s="424"/>
      <c r="D34" s="425"/>
      <c r="E34" s="292">
        <f>SUM(E23:E33)</f>
        <v>21440</v>
      </c>
      <c r="F34" s="293">
        <f>E34/E127</f>
        <v>9.6051322945693365E-2</v>
      </c>
      <c r="H34" s="286"/>
      <c r="I34" s="287"/>
      <c r="J34" s="292">
        <f>E34</f>
        <v>21440</v>
      </c>
      <c r="L34" s="286"/>
      <c r="M34" s="287"/>
      <c r="N34" s="288"/>
    </row>
    <row r="35" spans="1:14" s="97" customFormat="1" ht="15" customHeight="1" x14ac:dyDescent="0.2">
      <c r="A35" s="249" t="s">
        <v>16</v>
      </c>
      <c r="B35" s="187"/>
      <c r="C35" s="181"/>
      <c r="D35" s="192"/>
      <c r="E35" s="213"/>
      <c r="F35" s="250"/>
      <c r="H35" s="180"/>
      <c r="I35" s="181"/>
      <c r="J35" s="182"/>
      <c r="L35" s="180"/>
      <c r="M35" s="181"/>
      <c r="N35" s="182"/>
    </row>
    <row r="36" spans="1:14" x14ac:dyDescent="0.2">
      <c r="A36" s="108" t="s">
        <v>194</v>
      </c>
      <c r="B36" s="64" t="s">
        <v>110</v>
      </c>
      <c r="C36" s="2">
        <v>24</v>
      </c>
      <c r="D36" s="192">
        <v>200</v>
      </c>
      <c r="E36" s="212">
        <f>C36*D36</f>
        <v>4800</v>
      </c>
      <c r="F36" s="225"/>
      <c r="H36" s="148"/>
      <c r="I36" s="149"/>
      <c r="J36" s="150"/>
      <c r="L36" s="166">
        <f>C36</f>
        <v>24</v>
      </c>
      <c r="M36" s="166">
        <f t="shared" ref="M36:N36" si="17">D36</f>
        <v>200</v>
      </c>
      <c r="N36" s="166">
        <f t="shared" si="17"/>
        <v>4800</v>
      </c>
    </row>
    <row r="37" spans="1:14" x14ac:dyDescent="0.2">
      <c r="A37" s="108" t="s">
        <v>188</v>
      </c>
      <c r="B37" s="64" t="s">
        <v>110</v>
      </c>
      <c r="C37" s="2">
        <v>24</v>
      </c>
      <c r="D37" s="191">
        <v>85</v>
      </c>
      <c r="E37" s="212">
        <f t="shared" ref="E37:E40" si="18">C37*D37</f>
        <v>2040</v>
      </c>
      <c r="F37" s="225"/>
      <c r="H37" s="148"/>
      <c r="I37" s="149"/>
      <c r="J37" s="150"/>
      <c r="L37" s="166">
        <f t="shared" ref="L37:L50" si="19">C37</f>
        <v>24</v>
      </c>
      <c r="M37" s="166">
        <f t="shared" ref="M37:M50" si="20">D37</f>
        <v>85</v>
      </c>
      <c r="N37" s="166">
        <f t="shared" ref="N37:N50" si="21">E37</f>
        <v>2040</v>
      </c>
    </row>
    <row r="38" spans="1:14" x14ac:dyDescent="0.2">
      <c r="A38" s="108" t="s">
        <v>340</v>
      </c>
      <c r="B38" s="184" t="s">
        <v>110</v>
      </c>
      <c r="C38" s="185">
        <v>24</v>
      </c>
      <c r="D38" s="193">
        <v>150</v>
      </c>
      <c r="E38" s="212">
        <f t="shared" si="18"/>
        <v>3600</v>
      </c>
      <c r="F38" s="225"/>
      <c r="H38" s="148"/>
      <c r="I38" s="149"/>
      <c r="J38" s="150"/>
      <c r="L38" s="166">
        <f t="shared" si="19"/>
        <v>24</v>
      </c>
      <c r="M38" s="166">
        <f t="shared" si="20"/>
        <v>150</v>
      </c>
      <c r="N38" s="166">
        <f t="shared" si="21"/>
        <v>3600</v>
      </c>
    </row>
    <row r="39" spans="1:14" x14ac:dyDescent="0.2">
      <c r="A39" s="108" t="s">
        <v>190</v>
      </c>
      <c r="B39" s="184" t="s">
        <v>110</v>
      </c>
      <c r="C39" s="185">
        <v>24</v>
      </c>
      <c r="D39" s="193">
        <v>85</v>
      </c>
      <c r="E39" s="212">
        <f t="shared" si="18"/>
        <v>2040</v>
      </c>
      <c r="F39" s="225"/>
      <c r="H39" s="148"/>
      <c r="I39" s="149"/>
      <c r="J39" s="150"/>
      <c r="L39" s="166">
        <f t="shared" si="19"/>
        <v>24</v>
      </c>
      <c r="M39" s="166">
        <f t="shared" si="20"/>
        <v>85</v>
      </c>
      <c r="N39" s="166">
        <f t="shared" si="21"/>
        <v>2040</v>
      </c>
    </row>
    <row r="40" spans="1:14" ht="12.75" customHeight="1" x14ac:dyDescent="0.2">
      <c r="A40" s="108" t="s">
        <v>191</v>
      </c>
      <c r="B40" s="233" t="s">
        <v>110</v>
      </c>
      <c r="C40" s="181">
        <v>24</v>
      </c>
      <c r="D40" s="194">
        <v>50</v>
      </c>
      <c r="E40" s="212">
        <f t="shared" si="18"/>
        <v>1200</v>
      </c>
      <c r="F40" s="225"/>
      <c r="H40" s="148"/>
      <c r="I40" s="149"/>
      <c r="J40" s="150"/>
      <c r="L40" s="166">
        <f t="shared" si="19"/>
        <v>24</v>
      </c>
      <c r="M40" s="166">
        <f t="shared" si="20"/>
        <v>50</v>
      </c>
      <c r="N40" s="166">
        <f t="shared" si="21"/>
        <v>1200</v>
      </c>
    </row>
    <row r="41" spans="1:14" ht="12.75" customHeight="1" x14ac:dyDescent="0.2">
      <c r="A41" s="263" t="s">
        <v>433</v>
      </c>
      <c r="B41" s="262"/>
      <c r="C41" s="181"/>
      <c r="D41" s="194"/>
      <c r="E41" s="213"/>
      <c r="F41" s="225"/>
      <c r="H41" s="148"/>
      <c r="I41" s="149"/>
      <c r="J41" s="150"/>
      <c r="L41" s="166"/>
      <c r="M41" s="166"/>
      <c r="N41" s="166"/>
    </row>
    <row r="42" spans="1:14" ht="12.75" customHeight="1" x14ac:dyDescent="0.2">
      <c r="A42" s="109" t="s">
        <v>424</v>
      </c>
      <c r="B42" s="106" t="s">
        <v>110</v>
      </c>
      <c r="C42" s="2">
        <v>6</v>
      </c>
      <c r="D42" s="195">
        <v>300</v>
      </c>
      <c r="E42" s="212">
        <f t="shared" ref="E42:E50" si="22">C42*D42</f>
        <v>1800</v>
      </c>
      <c r="F42" s="225"/>
      <c r="H42" s="148"/>
      <c r="I42" s="149"/>
      <c r="J42" s="150"/>
      <c r="L42" s="166">
        <f t="shared" si="19"/>
        <v>6</v>
      </c>
      <c r="M42" s="166">
        <f t="shared" si="20"/>
        <v>300</v>
      </c>
      <c r="N42" s="166">
        <f t="shared" si="21"/>
        <v>1800</v>
      </c>
    </row>
    <row r="43" spans="1:14" ht="12.75" customHeight="1" x14ac:dyDescent="0.2">
      <c r="A43" s="109" t="s">
        <v>425</v>
      </c>
      <c r="B43" s="64" t="s">
        <v>350</v>
      </c>
      <c r="C43" s="2">
        <v>8</v>
      </c>
      <c r="D43" s="191">
        <v>150</v>
      </c>
      <c r="E43" s="212">
        <f t="shared" si="22"/>
        <v>1200</v>
      </c>
      <c r="F43" s="238"/>
      <c r="H43" s="148"/>
      <c r="I43" s="149"/>
      <c r="J43" s="150"/>
      <c r="L43" s="166">
        <f t="shared" si="19"/>
        <v>8</v>
      </c>
      <c r="M43" s="166">
        <f t="shared" si="20"/>
        <v>150</v>
      </c>
      <c r="N43" s="166">
        <f t="shared" si="21"/>
        <v>1200</v>
      </c>
    </row>
    <row r="44" spans="1:14" ht="12.75" customHeight="1" x14ac:dyDescent="0.2">
      <c r="A44" s="109" t="s">
        <v>438</v>
      </c>
      <c r="B44" s="64" t="s">
        <v>350</v>
      </c>
      <c r="C44" s="2">
        <v>1</v>
      </c>
      <c r="D44" s="192">
        <v>349</v>
      </c>
      <c r="E44" s="212">
        <f t="shared" si="22"/>
        <v>349</v>
      </c>
      <c r="F44" s="238"/>
      <c r="H44" s="148"/>
      <c r="I44" s="149"/>
      <c r="J44" s="150"/>
      <c r="L44" s="166">
        <f t="shared" si="19"/>
        <v>1</v>
      </c>
      <c r="M44" s="166">
        <f t="shared" si="20"/>
        <v>349</v>
      </c>
      <c r="N44" s="166">
        <f t="shared" si="21"/>
        <v>349</v>
      </c>
    </row>
    <row r="45" spans="1:14" ht="12.75" customHeight="1" x14ac:dyDescent="0.2">
      <c r="A45" s="109" t="s">
        <v>427</v>
      </c>
      <c r="B45" s="64" t="s">
        <v>350</v>
      </c>
      <c r="C45" s="2">
        <v>1</v>
      </c>
      <c r="D45" s="191">
        <v>150</v>
      </c>
      <c r="E45" s="212">
        <f t="shared" si="22"/>
        <v>150</v>
      </c>
      <c r="F45" s="238"/>
      <c r="H45" s="148"/>
      <c r="I45" s="149"/>
      <c r="J45" s="150"/>
      <c r="L45" s="166">
        <f t="shared" si="19"/>
        <v>1</v>
      </c>
      <c r="M45" s="166">
        <f t="shared" si="20"/>
        <v>150</v>
      </c>
      <c r="N45" s="166">
        <f t="shared" si="21"/>
        <v>150</v>
      </c>
    </row>
    <row r="46" spans="1:14" ht="12.75" customHeight="1" x14ac:dyDescent="0.2">
      <c r="A46" s="109" t="s">
        <v>428</v>
      </c>
      <c r="B46" s="64" t="s">
        <v>350</v>
      </c>
      <c r="C46" s="2">
        <v>3</v>
      </c>
      <c r="D46" s="191">
        <v>70</v>
      </c>
      <c r="E46" s="212">
        <f t="shared" si="22"/>
        <v>210</v>
      </c>
      <c r="F46" s="238"/>
      <c r="H46" s="148"/>
      <c r="I46" s="149"/>
      <c r="J46" s="150"/>
      <c r="L46" s="166">
        <f t="shared" si="19"/>
        <v>3</v>
      </c>
      <c r="M46" s="166">
        <f t="shared" si="20"/>
        <v>70</v>
      </c>
      <c r="N46" s="166">
        <f t="shared" si="21"/>
        <v>210</v>
      </c>
    </row>
    <row r="47" spans="1:14" ht="12.75" customHeight="1" x14ac:dyDescent="0.2">
      <c r="A47" s="109" t="s">
        <v>429</v>
      </c>
      <c r="B47" s="64" t="s">
        <v>350</v>
      </c>
      <c r="C47" s="2">
        <v>20</v>
      </c>
      <c r="D47" s="191">
        <v>2</v>
      </c>
      <c r="E47" s="212">
        <f t="shared" si="22"/>
        <v>40</v>
      </c>
      <c r="F47" s="238"/>
      <c r="H47" s="148"/>
      <c r="I47" s="149"/>
      <c r="J47" s="150"/>
      <c r="L47" s="166">
        <f t="shared" si="19"/>
        <v>20</v>
      </c>
      <c r="M47" s="166">
        <f t="shared" si="20"/>
        <v>2</v>
      </c>
      <c r="N47" s="166">
        <f t="shared" si="21"/>
        <v>40</v>
      </c>
    </row>
    <row r="48" spans="1:14" ht="12.75" customHeight="1" x14ac:dyDescent="0.2">
      <c r="A48" s="109" t="s">
        <v>430</v>
      </c>
      <c r="B48" s="64" t="s">
        <v>350</v>
      </c>
      <c r="C48" s="2">
        <v>10</v>
      </c>
      <c r="D48" s="191">
        <v>1.5</v>
      </c>
      <c r="E48" s="212">
        <f t="shared" si="22"/>
        <v>15</v>
      </c>
      <c r="F48" s="238"/>
      <c r="H48" s="148"/>
      <c r="I48" s="149"/>
      <c r="J48" s="150"/>
      <c r="L48" s="166">
        <f t="shared" si="19"/>
        <v>10</v>
      </c>
      <c r="M48" s="166">
        <f t="shared" si="20"/>
        <v>1.5</v>
      </c>
      <c r="N48" s="166">
        <f t="shared" si="21"/>
        <v>15</v>
      </c>
    </row>
    <row r="49" spans="1:14" ht="12.75" customHeight="1" x14ac:dyDescent="0.2">
      <c r="A49" s="109" t="s">
        <v>431</v>
      </c>
      <c r="B49" s="64" t="s">
        <v>350</v>
      </c>
      <c r="C49" s="2">
        <v>4</v>
      </c>
      <c r="D49" s="191">
        <v>35</v>
      </c>
      <c r="E49" s="212">
        <f t="shared" si="22"/>
        <v>140</v>
      </c>
      <c r="F49" s="238"/>
      <c r="H49" s="148"/>
      <c r="I49" s="149"/>
      <c r="J49" s="150"/>
      <c r="L49" s="166">
        <f t="shared" si="19"/>
        <v>4</v>
      </c>
      <c r="M49" s="166">
        <f t="shared" si="20"/>
        <v>35</v>
      </c>
      <c r="N49" s="166">
        <f t="shared" si="21"/>
        <v>140</v>
      </c>
    </row>
    <row r="50" spans="1:14" ht="12.75" customHeight="1" x14ac:dyDescent="0.2">
      <c r="A50" s="109" t="s">
        <v>432</v>
      </c>
      <c r="B50" s="64" t="s">
        <v>351</v>
      </c>
      <c r="C50" s="2">
        <v>1</v>
      </c>
      <c r="D50" s="191">
        <v>500</v>
      </c>
      <c r="E50" s="212">
        <f t="shared" si="22"/>
        <v>500</v>
      </c>
      <c r="F50" s="238"/>
      <c r="H50" s="148"/>
      <c r="I50" s="149"/>
      <c r="J50" s="150"/>
      <c r="L50" s="166">
        <f t="shared" si="19"/>
        <v>1</v>
      </c>
      <c r="M50" s="166">
        <f t="shared" si="20"/>
        <v>500</v>
      </c>
      <c r="N50" s="166">
        <f t="shared" si="21"/>
        <v>500</v>
      </c>
    </row>
    <row r="51" spans="1:14" s="285" customFormat="1" ht="15" customHeight="1" x14ac:dyDescent="0.2">
      <c r="A51" s="423" t="s">
        <v>13</v>
      </c>
      <c r="B51" s="424"/>
      <c r="C51" s="424"/>
      <c r="D51" s="425"/>
      <c r="E51" s="292">
        <f>SUM(E36:E50)</f>
        <v>18084</v>
      </c>
      <c r="F51" s="293">
        <f>E51/E127</f>
        <v>8.1016423701022341E-2</v>
      </c>
      <c r="H51" s="286"/>
      <c r="I51" s="287"/>
      <c r="J51" s="288"/>
      <c r="L51" s="286"/>
      <c r="M51" s="287"/>
      <c r="N51" s="294">
        <f>E51</f>
        <v>18084</v>
      </c>
    </row>
    <row r="52" spans="1:14" s="97" customFormat="1" ht="21" customHeight="1" x14ac:dyDescent="0.2">
      <c r="A52" s="244" t="s">
        <v>353</v>
      </c>
      <c r="B52" s="245"/>
      <c r="C52" s="246"/>
      <c r="D52" s="247"/>
      <c r="E52" s="215"/>
      <c r="F52" s="248"/>
      <c r="H52" s="180"/>
      <c r="I52" s="181"/>
      <c r="J52" s="182"/>
      <c r="L52" s="180"/>
      <c r="M52" s="181"/>
      <c r="N52" s="182"/>
    </row>
    <row r="53" spans="1:14" x14ac:dyDescent="0.2">
      <c r="A53" s="92" t="s">
        <v>354</v>
      </c>
      <c r="B53" s="3" t="s">
        <v>169</v>
      </c>
      <c r="C53" s="179">
        <v>30</v>
      </c>
      <c r="D53" s="186">
        <v>4000</v>
      </c>
      <c r="E53" s="217">
        <v>4000</v>
      </c>
      <c r="F53" s="226"/>
      <c r="H53" s="148">
        <f>C53</f>
        <v>30</v>
      </c>
      <c r="I53" s="148">
        <f t="shared" ref="I53:J53" si="23">D53</f>
        <v>4000</v>
      </c>
      <c r="J53" s="148">
        <f t="shared" si="23"/>
        <v>4000</v>
      </c>
      <c r="L53" s="166"/>
      <c r="M53" s="167"/>
      <c r="N53" s="168"/>
    </row>
    <row r="54" spans="1:14" x14ac:dyDescent="0.2">
      <c r="A54" s="92" t="s">
        <v>355</v>
      </c>
      <c r="B54" s="64" t="s">
        <v>169</v>
      </c>
      <c r="C54" s="179">
        <v>30</v>
      </c>
      <c r="D54" s="186">
        <v>4000</v>
      </c>
      <c r="E54" s="217">
        <v>4000</v>
      </c>
      <c r="F54" s="226"/>
      <c r="H54" s="148">
        <f t="shared" ref="H54:H55" si="24">C54</f>
        <v>30</v>
      </c>
      <c r="I54" s="148">
        <f t="shared" ref="I54:I55" si="25">D54</f>
        <v>4000</v>
      </c>
      <c r="J54" s="148">
        <f t="shared" ref="J54:J55" si="26">E54</f>
        <v>4000</v>
      </c>
      <c r="L54" s="166"/>
      <c r="M54" s="167"/>
      <c r="N54" s="168"/>
    </row>
    <row r="55" spans="1:14" x14ac:dyDescent="0.2">
      <c r="A55" s="62" t="s">
        <v>356</v>
      </c>
      <c r="B55" s="64" t="s">
        <v>84</v>
      </c>
      <c r="C55" s="5">
        <v>24</v>
      </c>
      <c r="D55" s="120">
        <v>30</v>
      </c>
      <c r="E55" s="216">
        <f>C55*D55</f>
        <v>720</v>
      </c>
      <c r="F55" s="225"/>
      <c r="H55" s="148">
        <f t="shared" si="24"/>
        <v>24</v>
      </c>
      <c r="I55" s="148">
        <f t="shared" si="25"/>
        <v>30</v>
      </c>
      <c r="J55" s="148">
        <f t="shared" si="26"/>
        <v>720</v>
      </c>
      <c r="L55" s="166"/>
      <c r="M55" s="167"/>
      <c r="N55" s="168"/>
    </row>
    <row r="56" spans="1:14" s="97" customFormat="1" ht="15" customHeight="1" x14ac:dyDescent="0.2">
      <c r="A56" s="259" t="s">
        <v>417</v>
      </c>
      <c r="B56" s="257"/>
      <c r="C56" s="257"/>
      <c r="D56" s="257"/>
      <c r="E56" s="258"/>
      <c r="F56" s="256"/>
      <c r="H56" s="148"/>
      <c r="I56" s="148"/>
      <c r="J56" s="148"/>
      <c r="L56" s="180"/>
      <c r="M56" s="181"/>
      <c r="N56" s="182"/>
    </row>
    <row r="57" spans="1:14" ht="15" customHeight="1" x14ac:dyDescent="0.2">
      <c r="A57" s="188" t="s">
        <v>418</v>
      </c>
      <c r="B57" s="64" t="s">
        <v>165</v>
      </c>
      <c r="C57" s="340">
        <v>911</v>
      </c>
      <c r="D57" s="339">
        <v>9</v>
      </c>
      <c r="E57" s="337">
        <f>C57*D57</f>
        <v>8199</v>
      </c>
      <c r="F57" s="227"/>
      <c r="H57" s="148">
        <f t="shared" ref="H57:H62" si="27">C57</f>
        <v>911</v>
      </c>
      <c r="I57" s="148">
        <f t="shared" ref="I57:I62" si="28">D57</f>
        <v>9</v>
      </c>
      <c r="J57" s="148">
        <f t="shared" ref="J57:J62" si="29">E57</f>
        <v>8199</v>
      </c>
      <c r="L57" s="166"/>
      <c r="M57" s="167"/>
      <c r="N57" s="168"/>
    </row>
    <row r="58" spans="1:14" ht="15" customHeight="1" x14ac:dyDescent="0.2">
      <c r="A58" s="92" t="s">
        <v>419</v>
      </c>
      <c r="B58" s="64" t="s">
        <v>166</v>
      </c>
      <c r="C58" s="340">
        <v>2</v>
      </c>
      <c r="D58" s="339">
        <v>200</v>
      </c>
      <c r="E58" s="337">
        <f t="shared" ref="E58:E62" si="30">C58*D58</f>
        <v>400</v>
      </c>
      <c r="F58" s="227"/>
      <c r="H58" s="148">
        <f t="shared" si="27"/>
        <v>2</v>
      </c>
      <c r="I58" s="148">
        <f t="shared" si="28"/>
        <v>200</v>
      </c>
      <c r="J58" s="148">
        <f t="shared" si="29"/>
        <v>400</v>
      </c>
      <c r="L58" s="166"/>
      <c r="M58" s="167"/>
      <c r="N58" s="168"/>
    </row>
    <row r="59" spans="1:14" ht="15" customHeight="1" x14ac:dyDescent="0.2">
      <c r="A59" s="92" t="s">
        <v>420</v>
      </c>
      <c r="B59" s="64" t="s">
        <v>167</v>
      </c>
      <c r="C59" s="340">
        <v>8</v>
      </c>
      <c r="D59" s="339">
        <v>50</v>
      </c>
      <c r="E59" s="337">
        <f t="shared" si="30"/>
        <v>400</v>
      </c>
      <c r="F59" s="227"/>
      <c r="H59" s="148">
        <f t="shared" si="27"/>
        <v>8</v>
      </c>
      <c r="I59" s="148">
        <f t="shared" si="28"/>
        <v>50</v>
      </c>
      <c r="J59" s="148">
        <f t="shared" si="29"/>
        <v>400</v>
      </c>
      <c r="L59" s="166"/>
      <c r="M59" s="167"/>
      <c r="N59" s="168"/>
    </row>
    <row r="60" spans="1:14" ht="25.5" x14ac:dyDescent="0.2">
      <c r="A60" s="188" t="s">
        <v>421</v>
      </c>
      <c r="B60" s="184" t="s">
        <v>168</v>
      </c>
      <c r="C60" s="340">
        <v>2</v>
      </c>
      <c r="D60" s="339">
        <v>540</v>
      </c>
      <c r="E60" s="337">
        <f t="shared" si="30"/>
        <v>1080</v>
      </c>
      <c r="F60" s="227"/>
      <c r="H60" s="148">
        <f t="shared" si="27"/>
        <v>2</v>
      </c>
      <c r="I60" s="148">
        <f t="shared" si="28"/>
        <v>540</v>
      </c>
      <c r="J60" s="148">
        <f t="shared" si="29"/>
        <v>1080</v>
      </c>
      <c r="L60" s="166"/>
      <c r="M60" s="167"/>
      <c r="N60" s="168"/>
    </row>
    <row r="61" spans="1:14" x14ac:dyDescent="0.2">
      <c r="A61" s="92" t="s">
        <v>422</v>
      </c>
      <c r="B61" s="122" t="s">
        <v>168</v>
      </c>
      <c r="C61" s="340">
        <v>4</v>
      </c>
      <c r="D61" s="339">
        <v>120</v>
      </c>
      <c r="E61" s="337">
        <f t="shared" si="30"/>
        <v>480</v>
      </c>
      <c r="F61" s="228"/>
      <c r="H61" s="148">
        <f t="shared" si="27"/>
        <v>4</v>
      </c>
      <c r="I61" s="148">
        <f t="shared" si="28"/>
        <v>120</v>
      </c>
      <c r="J61" s="148">
        <f t="shared" si="29"/>
        <v>480</v>
      </c>
      <c r="L61" s="166"/>
      <c r="M61" s="167"/>
      <c r="N61" s="168"/>
    </row>
    <row r="62" spans="1:14" s="105" customFormat="1" ht="38.25" x14ac:dyDescent="0.2">
      <c r="A62" s="103" t="s">
        <v>423</v>
      </c>
      <c r="B62" s="104" t="s">
        <v>168</v>
      </c>
      <c r="C62" s="340">
        <v>36</v>
      </c>
      <c r="D62" s="339">
        <v>22</v>
      </c>
      <c r="E62" s="337">
        <f t="shared" si="30"/>
        <v>792</v>
      </c>
      <c r="F62" s="229"/>
      <c r="H62" s="148">
        <f t="shared" si="27"/>
        <v>36</v>
      </c>
      <c r="I62" s="148">
        <f t="shared" si="28"/>
        <v>22</v>
      </c>
      <c r="J62" s="148">
        <f t="shared" si="29"/>
        <v>792</v>
      </c>
      <c r="K62" s="289"/>
      <c r="L62" s="170"/>
      <c r="M62" s="171"/>
      <c r="N62" s="172"/>
    </row>
    <row r="63" spans="1:14" s="285" customFormat="1" ht="14.25" x14ac:dyDescent="0.2">
      <c r="A63" s="438" t="s">
        <v>25</v>
      </c>
      <c r="B63" s="438"/>
      <c r="C63" s="438"/>
      <c r="D63" s="438"/>
      <c r="E63" s="218">
        <f>SUM(E53:E62)</f>
        <v>20071</v>
      </c>
      <c r="F63" s="284">
        <f>E63/E127</f>
        <v>8.9918195095289727E-2</v>
      </c>
      <c r="H63" s="286"/>
      <c r="I63" s="287"/>
      <c r="J63" s="218">
        <f>E63</f>
        <v>20071</v>
      </c>
      <c r="K63" s="97"/>
      <c r="L63" s="286"/>
      <c r="M63" s="287"/>
      <c r="N63" s="288"/>
    </row>
    <row r="64" spans="1:14" s="97" customFormat="1" ht="15" x14ac:dyDescent="0.25">
      <c r="A64" s="255" t="s">
        <v>435</v>
      </c>
      <c r="B64" s="251"/>
      <c r="C64" s="251"/>
      <c r="D64" s="252"/>
      <c r="E64" s="253">
        <f>E65+E68+E78+E87+E94+E98+E102+E113+E118</f>
        <v>90889</v>
      </c>
      <c r="F64" s="254"/>
      <c r="H64" s="180"/>
      <c r="I64" s="181"/>
      <c r="J64" s="182"/>
      <c r="L64" s="180"/>
      <c r="M64" s="181"/>
      <c r="N64" s="182"/>
    </row>
    <row r="65" spans="1:14" s="272" customFormat="1" ht="21.75" customHeight="1" x14ac:dyDescent="0.2">
      <c r="A65" s="439" t="s">
        <v>357</v>
      </c>
      <c r="B65" s="440"/>
      <c r="C65" s="440"/>
      <c r="D65" s="441"/>
      <c r="E65" s="261">
        <f>SUM(E66:E67)</f>
        <v>940</v>
      </c>
      <c r="F65" s="271"/>
      <c r="H65" s="273"/>
      <c r="I65" s="274"/>
      <c r="J65" s="275"/>
      <c r="K65" s="97"/>
      <c r="L65" s="273"/>
      <c r="M65" s="274"/>
      <c r="N65" s="261">
        <f>E65</f>
        <v>940</v>
      </c>
    </row>
    <row r="66" spans="1:14" s="113" customFormat="1" x14ac:dyDescent="0.2">
      <c r="A66" s="65" t="s">
        <v>358</v>
      </c>
      <c r="B66" s="64" t="s">
        <v>78</v>
      </c>
      <c r="C66" s="66">
        <v>2</v>
      </c>
      <c r="D66" s="186">
        <v>200</v>
      </c>
      <c r="E66" s="219">
        <f>C66*D66</f>
        <v>400</v>
      </c>
      <c r="F66" s="227"/>
      <c r="H66" s="151"/>
      <c r="I66" s="152"/>
      <c r="J66" s="153"/>
      <c r="K66" s="290"/>
      <c r="L66" s="169">
        <f>C66</f>
        <v>2</v>
      </c>
      <c r="M66" s="169">
        <f t="shared" ref="M66:N66" si="31">D66</f>
        <v>200</v>
      </c>
      <c r="N66" s="169">
        <f t="shared" si="31"/>
        <v>400</v>
      </c>
    </row>
    <row r="67" spans="1:14" x14ac:dyDescent="0.2">
      <c r="A67" s="65" t="s">
        <v>359</v>
      </c>
      <c r="B67" s="64" t="s">
        <v>216</v>
      </c>
      <c r="C67" s="5">
        <v>30</v>
      </c>
      <c r="D67" s="120">
        <v>18</v>
      </c>
      <c r="E67" s="219">
        <f>C67*D67</f>
        <v>540</v>
      </c>
      <c r="F67" s="227"/>
      <c r="H67" s="148"/>
      <c r="I67" s="149"/>
      <c r="J67" s="150"/>
      <c r="L67" s="169">
        <f>C67</f>
        <v>30</v>
      </c>
      <c r="M67" s="169">
        <f t="shared" ref="M67" si="32">D67</f>
        <v>18</v>
      </c>
      <c r="N67" s="169">
        <f t="shared" ref="N67" si="33">E67</f>
        <v>540</v>
      </c>
    </row>
    <row r="68" spans="1:14" s="272" customFormat="1" ht="48" customHeight="1" x14ac:dyDescent="0.2">
      <c r="A68" s="439" t="s">
        <v>360</v>
      </c>
      <c r="B68" s="440"/>
      <c r="C68" s="440"/>
      <c r="D68" s="441"/>
      <c r="E68" s="261">
        <f>SUM(E69:E77)</f>
        <v>23700</v>
      </c>
      <c r="F68" s="282"/>
      <c r="H68" s="273"/>
      <c r="I68" s="274"/>
      <c r="J68" s="261">
        <f>E68</f>
        <v>23700</v>
      </c>
      <c r="K68" s="97"/>
      <c r="L68" s="273"/>
      <c r="M68" s="274"/>
      <c r="N68" s="275"/>
    </row>
    <row r="69" spans="1:14" ht="25.5" x14ac:dyDescent="0.2">
      <c r="A69" s="108" t="s">
        <v>361</v>
      </c>
      <c r="B69" s="64" t="s">
        <v>77</v>
      </c>
      <c r="C69" s="66">
        <v>5</v>
      </c>
      <c r="D69" s="115">
        <f>150</f>
        <v>150</v>
      </c>
      <c r="E69" s="220">
        <f>C69*D69</f>
        <v>750</v>
      </c>
      <c r="F69" s="227"/>
      <c r="H69" s="148">
        <f>C69</f>
        <v>5</v>
      </c>
      <c r="I69" s="148">
        <f t="shared" ref="I69:J69" si="34">D69</f>
        <v>150</v>
      </c>
      <c r="J69" s="148">
        <f t="shared" si="34"/>
        <v>750</v>
      </c>
      <c r="L69" s="166"/>
      <c r="M69" s="167"/>
      <c r="N69" s="168"/>
    </row>
    <row r="70" spans="1:14" ht="25.5" x14ac:dyDescent="0.2">
      <c r="A70" s="108" t="s">
        <v>363</v>
      </c>
      <c r="B70" s="64" t="s">
        <v>77</v>
      </c>
      <c r="C70" s="66">
        <v>5</v>
      </c>
      <c r="D70" s="115">
        <f>150</f>
        <v>150</v>
      </c>
      <c r="E70" s="220">
        <f t="shared" ref="E70:E76" si="35">C70*D70</f>
        <v>750</v>
      </c>
      <c r="F70" s="227"/>
      <c r="H70" s="148">
        <f t="shared" ref="H70:H77" si="36">C70</f>
        <v>5</v>
      </c>
      <c r="I70" s="148">
        <f t="shared" ref="I70:I77" si="37">D70</f>
        <v>150</v>
      </c>
      <c r="J70" s="148">
        <f t="shared" ref="J70:J77" si="38">E70</f>
        <v>750</v>
      </c>
      <c r="L70" s="166"/>
      <c r="M70" s="167"/>
      <c r="N70" s="168"/>
    </row>
    <row r="71" spans="1:14" ht="25.5" x14ac:dyDescent="0.2">
      <c r="A71" s="108" t="s">
        <v>362</v>
      </c>
      <c r="B71" s="64" t="s">
        <v>77</v>
      </c>
      <c r="C71" s="66">
        <v>5</v>
      </c>
      <c r="D71" s="115">
        <f>150</f>
        <v>150</v>
      </c>
      <c r="E71" s="220">
        <f t="shared" si="35"/>
        <v>750</v>
      </c>
      <c r="F71" s="227"/>
      <c r="H71" s="148">
        <f t="shared" si="36"/>
        <v>5</v>
      </c>
      <c r="I71" s="148">
        <f t="shared" si="37"/>
        <v>150</v>
      </c>
      <c r="J71" s="148">
        <f t="shared" si="38"/>
        <v>750</v>
      </c>
      <c r="L71" s="166"/>
      <c r="M71" s="167"/>
      <c r="N71" s="168"/>
    </row>
    <row r="72" spans="1:14" x14ac:dyDescent="0.2">
      <c r="A72" s="62" t="s">
        <v>364</v>
      </c>
      <c r="B72" s="64" t="s">
        <v>78</v>
      </c>
      <c r="C72" s="66">
        <v>6</v>
      </c>
      <c r="D72" s="186">
        <v>200</v>
      </c>
      <c r="E72" s="220">
        <f t="shared" si="35"/>
        <v>1200</v>
      </c>
      <c r="F72" s="227"/>
      <c r="H72" s="148">
        <f t="shared" si="36"/>
        <v>6</v>
      </c>
      <c r="I72" s="148">
        <f t="shared" si="37"/>
        <v>200</v>
      </c>
      <c r="J72" s="148">
        <f t="shared" si="38"/>
        <v>1200</v>
      </c>
      <c r="L72" s="166"/>
      <c r="M72" s="167"/>
      <c r="N72" s="168"/>
    </row>
    <row r="73" spans="1:14" x14ac:dyDescent="0.2">
      <c r="A73" s="62" t="s">
        <v>365</v>
      </c>
      <c r="B73" s="64" t="s">
        <v>77</v>
      </c>
      <c r="C73" s="115">
        <f>100*2*3</f>
        <v>600</v>
      </c>
      <c r="D73" s="115">
        <v>18</v>
      </c>
      <c r="E73" s="220">
        <f t="shared" si="35"/>
        <v>10800</v>
      </c>
      <c r="F73" s="227"/>
      <c r="H73" s="148">
        <f t="shared" si="36"/>
        <v>600</v>
      </c>
      <c r="I73" s="148">
        <f t="shared" si="37"/>
        <v>18</v>
      </c>
      <c r="J73" s="148">
        <f t="shared" si="38"/>
        <v>10800</v>
      </c>
      <c r="L73" s="166"/>
      <c r="M73" s="167"/>
      <c r="N73" s="168"/>
    </row>
    <row r="74" spans="1:14" x14ac:dyDescent="0.2">
      <c r="A74" s="62" t="s">
        <v>366</v>
      </c>
      <c r="B74" s="64" t="s">
        <v>77</v>
      </c>
      <c r="C74" s="115">
        <f>100*2*3</f>
        <v>600</v>
      </c>
      <c r="D74" s="115">
        <v>12</v>
      </c>
      <c r="E74" s="220">
        <f t="shared" si="35"/>
        <v>7200</v>
      </c>
      <c r="F74" s="227"/>
      <c r="H74" s="148">
        <f t="shared" si="36"/>
        <v>600</v>
      </c>
      <c r="I74" s="148">
        <f t="shared" si="37"/>
        <v>12</v>
      </c>
      <c r="J74" s="148">
        <f t="shared" si="38"/>
        <v>7200</v>
      </c>
      <c r="L74" s="166"/>
      <c r="M74" s="167"/>
      <c r="N74" s="168"/>
    </row>
    <row r="75" spans="1:14" x14ac:dyDescent="0.2">
      <c r="A75" s="62" t="s">
        <v>367</v>
      </c>
      <c r="B75" s="64" t="s">
        <v>79</v>
      </c>
      <c r="C75" s="66">
        <f>3*5</f>
        <v>15</v>
      </c>
      <c r="D75" s="186">
        <f>80</f>
        <v>80</v>
      </c>
      <c r="E75" s="220">
        <f>C75*D75</f>
        <v>1200</v>
      </c>
      <c r="F75" s="227"/>
      <c r="H75" s="148">
        <f t="shared" si="36"/>
        <v>15</v>
      </c>
      <c r="I75" s="148">
        <f t="shared" si="37"/>
        <v>80</v>
      </c>
      <c r="J75" s="148">
        <f t="shared" si="38"/>
        <v>1200</v>
      </c>
      <c r="L75" s="166"/>
      <c r="M75" s="167"/>
      <c r="N75" s="168"/>
    </row>
    <row r="76" spans="1:14" x14ac:dyDescent="0.2">
      <c r="A76" s="62" t="s">
        <v>368</v>
      </c>
      <c r="B76" s="64" t="s">
        <v>80</v>
      </c>
      <c r="C76" s="66">
        <v>100</v>
      </c>
      <c r="D76" s="115">
        <v>5</v>
      </c>
      <c r="E76" s="220">
        <f t="shared" si="35"/>
        <v>500</v>
      </c>
      <c r="F76" s="227"/>
      <c r="H76" s="148">
        <f t="shared" si="36"/>
        <v>100</v>
      </c>
      <c r="I76" s="148">
        <f t="shared" si="37"/>
        <v>5</v>
      </c>
      <c r="J76" s="148">
        <f t="shared" si="38"/>
        <v>500</v>
      </c>
      <c r="L76" s="166"/>
      <c r="M76" s="167"/>
      <c r="N76" s="168"/>
    </row>
    <row r="77" spans="1:14" x14ac:dyDescent="0.2">
      <c r="A77" s="62" t="s">
        <v>369</v>
      </c>
      <c r="B77" s="64" t="s">
        <v>2</v>
      </c>
      <c r="C77" s="66">
        <v>110</v>
      </c>
      <c r="D77" s="115">
        <v>5</v>
      </c>
      <c r="E77" s="220">
        <f>C77*D77</f>
        <v>550</v>
      </c>
      <c r="F77" s="227"/>
      <c r="H77" s="148">
        <f t="shared" si="36"/>
        <v>110</v>
      </c>
      <c r="I77" s="148">
        <f t="shared" si="37"/>
        <v>5</v>
      </c>
      <c r="J77" s="148">
        <f t="shared" si="38"/>
        <v>550</v>
      </c>
      <c r="L77" s="166"/>
      <c r="M77" s="167"/>
      <c r="N77" s="168"/>
    </row>
    <row r="78" spans="1:14" s="272" customFormat="1" ht="20.25" customHeight="1" x14ac:dyDescent="0.2">
      <c r="A78" s="279" t="s">
        <v>384</v>
      </c>
      <c r="B78" s="270"/>
      <c r="C78" s="270"/>
      <c r="D78" s="280"/>
      <c r="E78" s="261">
        <f>SUM(E79:E86)</f>
        <v>11530</v>
      </c>
      <c r="F78" s="281"/>
      <c r="H78" s="273"/>
      <c r="I78" s="274"/>
      <c r="J78" s="283"/>
      <c r="K78" s="97"/>
      <c r="L78" s="273"/>
      <c r="M78" s="274"/>
      <c r="N78" s="261">
        <f>E78</f>
        <v>11530</v>
      </c>
    </row>
    <row r="79" spans="1:14" s="97" customFormat="1" ht="14.25" x14ac:dyDescent="0.2">
      <c r="A79" s="183" t="s">
        <v>370</v>
      </c>
      <c r="B79" s="64" t="s">
        <v>216</v>
      </c>
      <c r="C79" s="5">
        <f>10*30</f>
        <v>300</v>
      </c>
      <c r="D79" s="120">
        <v>15</v>
      </c>
      <c r="E79" s="212">
        <f>D79*C79</f>
        <v>4500</v>
      </c>
      <c r="F79" s="227"/>
      <c r="H79" s="180"/>
      <c r="I79" s="181"/>
      <c r="J79" s="182"/>
      <c r="L79" s="180">
        <f>C79</f>
        <v>300</v>
      </c>
      <c r="M79" s="180">
        <f t="shared" ref="M79:N79" si="39">D79</f>
        <v>15</v>
      </c>
      <c r="N79" s="180">
        <f t="shared" si="39"/>
        <v>4500</v>
      </c>
    </row>
    <row r="80" spans="1:14" s="97" customFormat="1" ht="14.25" x14ac:dyDescent="0.2">
      <c r="A80" s="183" t="s">
        <v>371</v>
      </c>
      <c r="B80" s="64" t="s">
        <v>216</v>
      </c>
      <c r="C80" s="5">
        <f>10*30</f>
        <v>300</v>
      </c>
      <c r="D80" s="120">
        <v>5</v>
      </c>
      <c r="E80" s="212">
        <f t="shared" ref="E80:E86" si="40">D80*C80</f>
        <v>1500</v>
      </c>
      <c r="F80" s="227"/>
      <c r="H80" s="180"/>
      <c r="I80" s="181"/>
      <c r="J80" s="182"/>
      <c r="L80" s="180">
        <f t="shared" ref="L80:L86" si="41">C80</f>
        <v>300</v>
      </c>
      <c r="M80" s="180">
        <f t="shared" ref="M80:M86" si="42">D80</f>
        <v>5</v>
      </c>
      <c r="N80" s="180">
        <f t="shared" ref="N80:N86" si="43">E80</f>
        <v>1500</v>
      </c>
    </row>
    <row r="81" spans="1:14" s="97" customFormat="1" ht="14.25" x14ac:dyDescent="0.2">
      <c r="A81" s="183" t="s">
        <v>372</v>
      </c>
      <c r="B81" s="64" t="s">
        <v>216</v>
      </c>
      <c r="C81" s="5">
        <f>20*15</f>
        <v>300</v>
      </c>
      <c r="D81" s="120">
        <v>5</v>
      </c>
      <c r="E81" s="212">
        <f t="shared" si="40"/>
        <v>1500</v>
      </c>
      <c r="F81" s="227"/>
      <c r="H81" s="180"/>
      <c r="I81" s="181"/>
      <c r="J81" s="182"/>
      <c r="L81" s="180">
        <f t="shared" si="41"/>
        <v>300</v>
      </c>
      <c r="M81" s="180">
        <f t="shared" si="42"/>
        <v>5</v>
      </c>
      <c r="N81" s="180">
        <f t="shared" si="43"/>
        <v>1500</v>
      </c>
    </row>
    <row r="82" spans="1:14" ht="25.5" x14ac:dyDescent="0.2">
      <c r="A82" s="114" t="s">
        <v>373</v>
      </c>
      <c r="B82" s="64" t="s">
        <v>216</v>
      </c>
      <c r="C82" s="185">
        <v>20</v>
      </c>
      <c r="D82" s="193">
        <v>150</v>
      </c>
      <c r="E82" s="212">
        <f t="shared" si="40"/>
        <v>3000</v>
      </c>
      <c r="F82" s="225"/>
      <c r="H82" s="148"/>
      <c r="I82" s="149"/>
      <c r="J82" s="150"/>
      <c r="L82" s="180">
        <f t="shared" si="41"/>
        <v>20</v>
      </c>
      <c r="M82" s="180">
        <f t="shared" si="42"/>
        <v>150</v>
      </c>
      <c r="N82" s="180">
        <f t="shared" si="43"/>
        <v>3000</v>
      </c>
    </row>
    <row r="83" spans="1:14" x14ac:dyDescent="0.2">
      <c r="A83" s="112" t="s">
        <v>374</v>
      </c>
      <c r="B83" s="64" t="s">
        <v>78</v>
      </c>
      <c r="C83" s="185">
        <v>1</v>
      </c>
      <c r="D83" s="193">
        <v>200</v>
      </c>
      <c r="E83" s="212">
        <f t="shared" si="40"/>
        <v>200</v>
      </c>
      <c r="F83" s="225"/>
      <c r="H83" s="148"/>
      <c r="I83" s="149"/>
      <c r="J83" s="150"/>
      <c r="L83" s="180">
        <f t="shared" si="41"/>
        <v>1</v>
      </c>
      <c r="M83" s="180">
        <f t="shared" si="42"/>
        <v>200</v>
      </c>
      <c r="N83" s="180">
        <f t="shared" si="43"/>
        <v>200</v>
      </c>
    </row>
    <row r="84" spans="1:14" x14ac:dyDescent="0.2">
      <c r="A84" s="112" t="s">
        <v>375</v>
      </c>
      <c r="B84" s="64" t="s">
        <v>216</v>
      </c>
      <c r="C84" s="5">
        <f>15+1+3</f>
        <v>19</v>
      </c>
      <c r="D84" s="193">
        <v>20</v>
      </c>
      <c r="E84" s="212">
        <f t="shared" si="40"/>
        <v>380</v>
      </c>
      <c r="F84" s="225"/>
      <c r="H84" s="148"/>
      <c r="I84" s="149"/>
      <c r="J84" s="150"/>
      <c r="L84" s="180">
        <f t="shared" si="41"/>
        <v>19</v>
      </c>
      <c r="M84" s="180">
        <f t="shared" si="42"/>
        <v>20</v>
      </c>
      <c r="N84" s="180">
        <f t="shared" si="43"/>
        <v>380</v>
      </c>
    </row>
    <row r="85" spans="1:14" x14ac:dyDescent="0.2">
      <c r="A85" s="112" t="s">
        <v>376</v>
      </c>
      <c r="B85" s="64" t="s">
        <v>216</v>
      </c>
      <c r="C85" s="5">
        <f>15</f>
        <v>15</v>
      </c>
      <c r="D85" s="193">
        <v>12</v>
      </c>
      <c r="E85" s="212">
        <f t="shared" si="40"/>
        <v>180</v>
      </c>
      <c r="F85" s="225"/>
      <c r="H85" s="148"/>
      <c r="I85" s="149"/>
      <c r="J85" s="150"/>
      <c r="L85" s="180">
        <f t="shared" si="41"/>
        <v>15</v>
      </c>
      <c r="M85" s="180">
        <f t="shared" si="42"/>
        <v>12</v>
      </c>
      <c r="N85" s="180">
        <f t="shared" si="43"/>
        <v>180</v>
      </c>
    </row>
    <row r="86" spans="1:14" ht="25.5" x14ac:dyDescent="0.2">
      <c r="A86" s="112" t="s">
        <v>377</v>
      </c>
      <c r="B86" s="64" t="s">
        <v>336</v>
      </c>
      <c r="C86" s="5">
        <f>15+3</f>
        <v>18</v>
      </c>
      <c r="D86" s="193">
        <v>15</v>
      </c>
      <c r="E86" s="212">
        <f t="shared" si="40"/>
        <v>270</v>
      </c>
      <c r="F86" s="225"/>
      <c r="H86" s="148"/>
      <c r="I86" s="149"/>
      <c r="J86" s="150"/>
      <c r="L86" s="180">
        <f t="shared" si="41"/>
        <v>18</v>
      </c>
      <c r="M86" s="180">
        <f t="shared" si="42"/>
        <v>15</v>
      </c>
      <c r="N86" s="180">
        <f t="shared" si="43"/>
        <v>270</v>
      </c>
    </row>
    <row r="87" spans="1:14" s="272" customFormat="1" ht="48.75" customHeight="1" x14ac:dyDescent="0.2">
      <c r="A87" s="269" t="s">
        <v>385</v>
      </c>
      <c r="B87" s="270"/>
      <c r="C87" s="270"/>
      <c r="D87" s="270"/>
      <c r="E87" s="261">
        <f>SUM(E88:E93)</f>
        <v>7998</v>
      </c>
      <c r="F87" s="271"/>
      <c r="H87" s="273"/>
      <c r="I87" s="274"/>
      <c r="J87" s="275"/>
      <c r="K87" s="97"/>
      <c r="L87" s="273"/>
      <c r="M87" s="274"/>
      <c r="N87" s="261">
        <f>E87</f>
        <v>7998</v>
      </c>
    </row>
    <row r="88" spans="1:14" x14ac:dyDescent="0.2">
      <c r="A88" s="62" t="s">
        <v>378</v>
      </c>
      <c r="B88" s="2"/>
      <c r="C88" s="2">
        <v>5</v>
      </c>
      <c r="D88" s="191">
        <v>0</v>
      </c>
      <c r="E88" s="219">
        <f>C88*D88</f>
        <v>0</v>
      </c>
      <c r="F88" s="227"/>
      <c r="H88" s="148"/>
      <c r="I88" s="149"/>
      <c r="J88" s="150"/>
      <c r="L88" s="166">
        <f>C88</f>
        <v>5</v>
      </c>
      <c r="M88" s="166">
        <f t="shared" ref="M88:N88" si="44">D88</f>
        <v>0</v>
      </c>
      <c r="N88" s="166">
        <f t="shared" si="44"/>
        <v>0</v>
      </c>
    </row>
    <row r="89" spans="1:14" x14ac:dyDescent="0.2">
      <c r="A89" s="62" t="s">
        <v>381</v>
      </c>
      <c r="B89" s="64" t="s">
        <v>77</v>
      </c>
      <c r="C89" s="66">
        <f>10*7</f>
        <v>70</v>
      </c>
      <c r="D89" s="115">
        <v>18</v>
      </c>
      <c r="E89" s="219">
        <f t="shared" ref="E89:E93" si="45">C89*D89</f>
        <v>1260</v>
      </c>
      <c r="F89" s="227"/>
      <c r="H89" s="148"/>
      <c r="I89" s="149"/>
      <c r="J89" s="150"/>
      <c r="L89" s="166">
        <f t="shared" ref="L89:L93" si="46">C89</f>
        <v>70</v>
      </c>
      <c r="M89" s="166">
        <f t="shared" ref="M89:M93" si="47">D89</f>
        <v>18</v>
      </c>
      <c r="N89" s="166">
        <f t="shared" ref="N89:N93" si="48">E89</f>
        <v>1260</v>
      </c>
    </row>
    <row r="90" spans="1:14" x14ac:dyDescent="0.2">
      <c r="A90" s="62" t="s">
        <v>379</v>
      </c>
      <c r="B90" s="64" t="s">
        <v>77</v>
      </c>
      <c r="C90" s="66">
        <f>10*7</f>
        <v>70</v>
      </c>
      <c r="D90" s="115">
        <v>12</v>
      </c>
      <c r="E90" s="219">
        <f t="shared" si="45"/>
        <v>840</v>
      </c>
      <c r="F90" s="227"/>
      <c r="H90" s="148"/>
      <c r="I90" s="149"/>
      <c r="J90" s="150"/>
      <c r="L90" s="166">
        <f t="shared" si="46"/>
        <v>70</v>
      </c>
      <c r="M90" s="166">
        <f t="shared" si="47"/>
        <v>12</v>
      </c>
      <c r="N90" s="166">
        <f t="shared" si="48"/>
        <v>840</v>
      </c>
    </row>
    <row r="91" spans="1:14" ht="25.5" x14ac:dyDescent="0.2">
      <c r="A91" s="62" t="s">
        <v>380</v>
      </c>
      <c r="B91" s="64" t="s">
        <v>337</v>
      </c>
      <c r="C91" s="2">
        <v>14</v>
      </c>
      <c r="D91" s="115">
        <v>150</v>
      </c>
      <c r="E91" s="219">
        <f t="shared" si="45"/>
        <v>2100</v>
      </c>
      <c r="F91" s="225"/>
      <c r="H91" s="148"/>
      <c r="I91" s="149"/>
      <c r="J91" s="150"/>
      <c r="L91" s="166">
        <f t="shared" si="46"/>
        <v>14</v>
      </c>
      <c r="M91" s="166">
        <f t="shared" si="47"/>
        <v>150</v>
      </c>
      <c r="N91" s="166">
        <f t="shared" si="48"/>
        <v>2100</v>
      </c>
    </row>
    <row r="92" spans="1:14" ht="25.5" x14ac:dyDescent="0.2">
      <c r="A92" s="62" t="s">
        <v>382</v>
      </c>
      <c r="B92" s="64" t="s">
        <v>339</v>
      </c>
      <c r="C92" s="2">
        <v>9</v>
      </c>
      <c r="D92" s="115">
        <v>80</v>
      </c>
      <c r="E92" s="219">
        <f t="shared" si="45"/>
        <v>720</v>
      </c>
      <c r="F92" s="225"/>
      <c r="H92" s="148"/>
      <c r="I92" s="149"/>
      <c r="J92" s="150"/>
      <c r="L92" s="166">
        <f t="shared" si="46"/>
        <v>9</v>
      </c>
      <c r="M92" s="166">
        <f t="shared" si="47"/>
        <v>80</v>
      </c>
      <c r="N92" s="166">
        <f t="shared" si="48"/>
        <v>720</v>
      </c>
    </row>
    <row r="93" spans="1:14" x14ac:dyDescent="0.2">
      <c r="A93" s="62" t="s">
        <v>383</v>
      </c>
      <c r="B93" s="64" t="s">
        <v>338</v>
      </c>
      <c r="C93" s="2">
        <v>513</v>
      </c>
      <c r="D93" s="115">
        <v>6</v>
      </c>
      <c r="E93" s="219">
        <f t="shared" si="45"/>
        <v>3078</v>
      </c>
      <c r="F93" s="225"/>
      <c r="H93" s="148"/>
      <c r="I93" s="149"/>
      <c r="J93" s="150"/>
      <c r="L93" s="166">
        <f t="shared" si="46"/>
        <v>513</v>
      </c>
      <c r="M93" s="166">
        <f t="shared" si="47"/>
        <v>6</v>
      </c>
      <c r="N93" s="166">
        <f t="shared" si="48"/>
        <v>3078</v>
      </c>
    </row>
    <row r="94" spans="1:14" s="272" customFormat="1" ht="49.5" customHeight="1" x14ac:dyDescent="0.2">
      <c r="A94" s="439" t="s">
        <v>440</v>
      </c>
      <c r="B94" s="440"/>
      <c r="C94" s="440"/>
      <c r="D94" s="441"/>
      <c r="E94" s="261">
        <f>SUM(E95:E97)</f>
        <v>5025</v>
      </c>
      <c r="F94" s="271"/>
      <c r="H94" s="273"/>
      <c r="I94" s="274"/>
      <c r="J94" s="261">
        <f>E94</f>
        <v>5025</v>
      </c>
      <c r="K94" s="97"/>
      <c r="L94" s="273"/>
      <c r="M94" s="274"/>
      <c r="N94" s="275"/>
    </row>
    <row r="95" spans="1:14" ht="25.5" x14ac:dyDescent="0.2">
      <c r="A95" s="96" t="s">
        <v>386</v>
      </c>
      <c r="B95" s="64" t="s">
        <v>2</v>
      </c>
      <c r="C95" s="115">
        <f>15*50</f>
        <v>750</v>
      </c>
      <c r="D95" s="115">
        <v>0.5</v>
      </c>
      <c r="E95" s="219">
        <f>C95*D95</f>
        <v>375</v>
      </c>
      <c r="F95" s="227"/>
      <c r="H95" s="242">
        <f>C95</f>
        <v>750</v>
      </c>
      <c r="I95" s="242">
        <f t="shared" ref="I95:J95" si="49">D95</f>
        <v>0.5</v>
      </c>
      <c r="J95" s="242">
        <f t="shared" si="49"/>
        <v>375</v>
      </c>
      <c r="L95" s="166"/>
      <c r="M95" s="167"/>
      <c r="N95" s="168"/>
    </row>
    <row r="96" spans="1:14" ht="25.5" x14ac:dyDescent="0.2">
      <c r="A96" s="62" t="s">
        <v>392</v>
      </c>
      <c r="B96" s="64" t="s">
        <v>77</v>
      </c>
      <c r="C96" s="115">
        <v>15</v>
      </c>
      <c r="D96" s="115">
        <v>60</v>
      </c>
      <c r="E96" s="219">
        <f t="shared" ref="E96:E97" si="50">C96*D96</f>
        <v>900</v>
      </c>
      <c r="F96" s="227"/>
      <c r="H96" s="242">
        <f t="shared" ref="H96:H97" si="51">C96</f>
        <v>15</v>
      </c>
      <c r="I96" s="242">
        <f t="shared" ref="I96:I97" si="52">D96</f>
        <v>60</v>
      </c>
      <c r="J96" s="242">
        <f t="shared" ref="J96:J97" si="53">E96</f>
        <v>900</v>
      </c>
      <c r="L96" s="166"/>
      <c r="M96" s="167"/>
      <c r="N96" s="168"/>
    </row>
    <row r="97" spans="1:14" x14ac:dyDescent="0.2">
      <c r="A97" s="62" t="s">
        <v>393</v>
      </c>
      <c r="B97" s="64" t="s">
        <v>77</v>
      </c>
      <c r="C97" s="115">
        <v>750</v>
      </c>
      <c r="D97" s="115">
        <v>5</v>
      </c>
      <c r="E97" s="219">
        <f t="shared" si="50"/>
        <v>3750</v>
      </c>
      <c r="F97" s="227"/>
      <c r="H97" s="242">
        <f t="shared" si="51"/>
        <v>750</v>
      </c>
      <c r="I97" s="242">
        <f t="shared" si="52"/>
        <v>5</v>
      </c>
      <c r="J97" s="242">
        <f t="shared" si="53"/>
        <v>3750</v>
      </c>
      <c r="L97" s="166"/>
      <c r="M97" s="167"/>
      <c r="N97" s="168"/>
    </row>
    <row r="98" spans="1:14" s="272" customFormat="1" ht="36" customHeight="1" x14ac:dyDescent="0.2">
      <c r="A98" s="439" t="s">
        <v>388</v>
      </c>
      <c r="B98" s="440"/>
      <c r="C98" s="440"/>
      <c r="D98" s="441"/>
      <c r="E98" s="261">
        <f>SUM(E99:E101)</f>
        <v>1700</v>
      </c>
      <c r="F98" s="276"/>
      <c r="H98" s="273"/>
      <c r="I98" s="274"/>
      <c r="J98" s="275"/>
      <c r="K98" s="97"/>
      <c r="L98" s="273"/>
      <c r="M98" s="274"/>
      <c r="N98" s="261">
        <f>E98</f>
        <v>1700</v>
      </c>
    </row>
    <row r="99" spans="1:14" x14ac:dyDescent="0.2">
      <c r="A99" s="62" t="s">
        <v>387</v>
      </c>
      <c r="B99" s="64" t="s">
        <v>78</v>
      </c>
      <c r="C99" s="179">
        <v>1</v>
      </c>
      <c r="D99" s="186">
        <v>200</v>
      </c>
      <c r="E99" s="220">
        <f>C99*D99</f>
        <v>200</v>
      </c>
      <c r="F99" s="227"/>
      <c r="H99" s="148"/>
      <c r="I99" s="149"/>
      <c r="J99" s="150"/>
      <c r="L99" s="166">
        <f>C99</f>
        <v>1</v>
      </c>
      <c r="M99" s="166">
        <f t="shared" ref="M99:N99" si="54">D99</f>
        <v>200</v>
      </c>
      <c r="N99" s="166">
        <f t="shared" si="54"/>
        <v>200</v>
      </c>
    </row>
    <row r="100" spans="1:14" x14ac:dyDescent="0.2">
      <c r="A100" s="62" t="s">
        <v>389</v>
      </c>
      <c r="B100" s="64" t="s">
        <v>77</v>
      </c>
      <c r="C100" s="179">
        <v>50</v>
      </c>
      <c r="D100" s="186">
        <v>18</v>
      </c>
      <c r="E100" s="220">
        <f t="shared" ref="E100:E101" si="55">C100*D100</f>
        <v>900</v>
      </c>
      <c r="F100" s="227"/>
      <c r="H100" s="148"/>
      <c r="I100" s="149"/>
      <c r="J100" s="150"/>
      <c r="L100" s="166">
        <f t="shared" ref="L100:L101" si="56">C100</f>
        <v>50</v>
      </c>
      <c r="M100" s="166">
        <f t="shared" ref="M100:M101" si="57">D100</f>
        <v>18</v>
      </c>
      <c r="N100" s="166">
        <f t="shared" ref="N100:N101" si="58">E100</f>
        <v>900</v>
      </c>
    </row>
    <row r="101" spans="1:14" x14ac:dyDescent="0.2">
      <c r="A101" s="108" t="s">
        <v>390</v>
      </c>
      <c r="B101" s="64" t="s">
        <v>77</v>
      </c>
      <c r="C101" s="179">
        <v>50</v>
      </c>
      <c r="D101" s="186">
        <v>12</v>
      </c>
      <c r="E101" s="220">
        <f t="shared" si="55"/>
        <v>600</v>
      </c>
      <c r="F101" s="227"/>
      <c r="H101" s="148"/>
      <c r="I101" s="149"/>
      <c r="J101" s="150"/>
      <c r="L101" s="166">
        <f t="shared" si="56"/>
        <v>50</v>
      </c>
      <c r="M101" s="166">
        <f t="shared" si="57"/>
        <v>12</v>
      </c>
      <c r="N101" s="166">
        <f t="shared" si="58"/>
        <v>600</v>
      </c>
    </row>
    <row r="102" spans="1:14" s="272" customFormat="1" ht="31.5" customHeight="1" x14ac:dyDescent="0.2">
      <c r="A102" s="439" t="s">
        <v>391</v>
      </c>
      <c r="B102" s="440"/>
      <c r="C102" s="440"/>
      <c r="D102" s="441"/>
      <c r="E102" s="261">
        <f>SUM(E103:E112)</f>
        <v>24831</v>
      </c>
      <c r="F102" s="277"/>
      <c r="H102" s="273"/>
      <c r="I102" s="274"/>
      <c r="J102" s="261">
        <f>E102</f>
        <v>24831</v>
      </c>
      <c r="K102" s="97"/>
      <c r="L102" s="273"/>
      <c r="M102" s="274"/>
      <c r="N102" s="275"/>
    </row>
    <row r="103" spans="1:14" ht="15" customHeight="1" x14ac:dyDescent="0.2">
      <c r="A103" s="62" t="s">
        <v>394</v>
      </c>
      <c r="B103" s="64" t="s">
        <v>79</v>
      </c>
      <c r="C103" s="66">
        <f>5*2</f>
        <v>10</v>
      </c>
      <c r="D103" s="115">
        <v>80</v>
      </c>
      <c r="E103" s="219">
        <f t="shared" ref="E103:E112" si="59">C103*D103</f>
        <v>800</v>
      </c>
      <c r="F103" s="227"/>
      <c r="H103" s="148">
        <f>C103</f>
        <v>10</v>
      </c>
      <c r="I103" s="148">
        <f t="shared" ref="I103:J103" si="60">D103</f>
        <v>80</v>
      </c>
      <c r="J103" s="148">
        <f t="shared" si="60"/>
        <v>800</v>
      </c>
      <c r="L103" s="166"/>
      <c r="M103" s="167"/>
      <c r="N103" s="168"/>
    </row>
    <row r="104" spans="1:14" x14ac:dyDescent="0.2">
      <c r="A104" s="62" t="s">
        <v>395</v>
      </c>
      <c r="B104" s="64" t="s">
        <v>2</v>
      </c>
      <c r="C104" s="66">
        <v>7</v>
      </c>
      <c r="D104" s="115">
        <v>120</v>
      </c>
      <c r="E104" s="219">
        <f t="shared" si="59"/>
        <v>840</v>
      </c>
      <c r="F104" s="227"/>
      <c r="H104" s="148">
        <f t="shared" ref="H104:H112" si="61">C104</f>
        <v>7</v>
      </c>
      <c r="I104" s="148">
        <f t="shared" ref="I104:I112" si="62">D104</f>
        <v>120</v>
      </c>
      <c r="J104" s="148">
        <f t="shared" ref="J104:J112" si="63">E104</f>
        <v>840</v>
      </c>
      <c r="L104" s="166"/>
      <c r="M104" s="167"/>
      <c r="N104" s="168"/>
    </row>
    <row r="105" spans="1:14" ht="15" customHeight="1" x14ac:dyDescent="0.2">
      <c r="A105" s="62" t="s">
        <v>396</v>
      </c>
      <c r="B105" s="64" t="s">
        <v>352</v>
      </c>
      <c r="C105" s="66">
        <v>350</v>
      </c>
      <c r="D105" s="115">
        <v>1.3</v>
      </c>
      <c r="E105" s="219">
        <f t="shared" si="59"/>
        <v>455</v>
      </c>
      <c r="F105" s="227"/>
      <c r="H105" s="148">
        <f t="shared" si="61"/>
        <v>350</v>
      </c>
      <c r="I105" s="148">
        <f t="shared" si="62"/>
        <v>1.3</v>
      </c>
      <c r="J105" s="148">
        <f t="shared" si="63"/>
        <v>455</v>
      </c>
      <c r="L105" s="166"/>
      <c r="M105" s="167"/>
      <c r="N105" s="168"/>
    </row>
    <row r="106" spans="1:14" ht="15" customHeight="1" x14ac:dyDescent="0.2">
      <c r="A106" s="62" t="s">
        <v>397</v>
      </c>
      <c r="B106" s="64" t="s">
        <v>2</v>
      </c>
      <c r="C106" s="66">
        <v>1</v>
      </c>
      <c r="D106" s="186">
        <v>702</v>
      </c>
      <c r="E106" s="219">
        <f t="shared" si="59"/>
        <v>702</v>
      </c>
      <c r="F106" s="227"/>
      <c r="H106" s="148">
        <f t="shared" si="61"/>
        <v>1</v>
      </c>
      <c r="I106" s="148">
        <f t="shared" si="62"/>
        <v>702</v>
      </c>
      <c r="J106" s="148">
        <f t="shared" si="63"/>
        <v>702</v>
      </c>
      <c r="L106" s="166"/>
      <c r="M106" s="167"/>
      <c r="N106" s="168"/>
    </row>
    <row r="107" spans="1:14" ht="15" customHeight="1" x14ac:dyDescent="0.2">
      <c r="A107" s="62" t="s">
        <v>398</v>
      </c>
      <c r="B107" s="64" t="s">
        <v>2</v>
      </c>
      <c r="C107" s="66">
        <v>15</v>
      </c>
      <c r="D107" s="115">
        <v>200</v>
      </c>
      <c r="E107" s="219">
        <f t="shared" si="59"/>
        <v>3000</v>
      </c>
      <c r="F107" s="227"/>
      <c r="H107" s="148">
        <f t="shared" si="61"/>
        <v>15</v>
      </c>
      <c r="I107" s="148">
        <f t="shared" si="62"/>
        <v>200</v>
      </c>
      <c r="J107" s="148">
        <f t="shared" si="63"/>
        <v>3000</v>
      </c>
      <c r="L107" s="166"/>
      <c r="M107" s="167"/>
      <c r="N107" s="168"/>
    </row>
    <row r="108" spans="1:14" ht="15" customHeight="1" x14ac:dyDescent="0.2">
      <c r="A108" s="108" t="s">
        <v>399</v>
      </c>
      <c r="B108" s="184" t="s">
        <v>85</v>
      </c>
      <c r="C108" s="179">
        <v>1</v>
      </c>
      <c r="D108" s="186">
        <v>3002</v>
      </c>
      <c r="E108" s="219">
        <f t="shared" si="59"/>
        <v>3002</v>
      </c>
      <c r="F108" s="227"/>
      <c r="H108" s="148">
        <f t="shared" si="61"/>
        <v>1</v>
      </c>
      <c r="I108" s="148">
        <f t="shared" si="62"/>
        <v>3002</v>
      </c>
      <c r="J108" s="148">
        <f t="shared" si="63"/>
        <v>3002</v>
      </c>
      <c r="L108" s="166"/>
      <c r="M108" s="167"/>
      <c r="N108" s="168"/>
    </row>
    <row r="109" spans="1:14" ht="25.5" x14ac:dyDescent="0.2">
      <c r="A109" s="108" t="s">
        <v>400</v>
      </c>
      <c r="B109" s="184" t="s">
        <v>77</v>
      </c>
      <c r="C109" s="179">
        <v>5</v>
      </c>
      <c r="D109" s="186">
        <v>110</v>
      </c>
      <c r="E109" s="219">
        <f t="shared" si="59"/>
        <v>550</v>
      </c>
      <c r="F109" s="227"/>
      <c r="H109" s="148">
        <f t="shared" si="61"/>
        <v>5</v>
      </c>
      <c r="I109" s="148">
        <f t="shared" si="62"/>
        <v>110</v>
      </c>
      <c r="J109" s="148">
        <f t="shared" si="63"/>
        <v>550</v>
      </c>
      <c r="L109" s="166"/>
      <c r="M109" s="167"/>
      <c r="N109" s="168"/>
    </row>
    <row r="110" spans="1:14" x14ac:dyDescent="0.2">
      <c r="A110" s="62" t="s">
        <v>409</v>
      </c>
      <c r="B110" s="64" t="s">
        <v>79</v>
      </c>
      <c r="C110" s="66">
        <v>6</v>
      </c>
      <c r="D110" s="115">
        <v>47</v>
      </c>
      <c r="E110" s="219">
        <f t="shared" si="59"/>
        <v>282</v>
      </c>
      <c r="F110" s="227"/>
      <c r="H110" s="148">
        <f t="shared" si="61"/>
        <v>6</v>
      </c>
      <c r="I110" s="148">
        <f t="shared" si="62"/>
        <v>47</v>
      </c>
      <c r="J110" s="148">
        <f t="shared" si="63"/>
        <v>282</v>
      </c>
      <c r="L110" s="166"/>
      <c r="M110" s="167"/>
      <c r="N110" s="168"/>
    </row>
    <row r="111" spans="1:14" ht="15" customHeight="1" x14ac:dyDescent="0.2">
      <c r="A111" s="62" t="s">
        <v>401</v>
      </c>
      <c r="B111" s="64" t="s">
        <v>84</v>
      </c>
      <c r="C111" s="66">
        <v>24</v>
      </c>
      <c r="D111" s="115">
        <v>100</v>
      </c>
      <c r="E111" s="219">
        <f t="shared" si="59"/>
        <v>2400</v>
      </c>
      <c r="F111" s="227"/>
      <c r="H111" s="148">
        <f t="shared" si="61"/>
        <v>24</v>
      </c>
      <c r="I111" s="148">
        <f t="shared" si="62"/>
        <v>100</v>
      </c>
      <c r="J111" s="148">
        <f t="shared" si="63"/>
        <v>2400</v>
      </c>
      <c r="L111" s="166"/>
      <c r="M111" s="167"/>
      <c r="N111" s="168"/>
    </row>
    <row r="112" spans="1:14" ht="15" customHeight="1" x14ac:dyDescent="0.2">
      <c r="A112" s="62" t="s">
        <v>402</v>
      </c>
      <c r="B112" s="64" t="s">
        <v>341</v>
      </c>
      <c r="C112" s="66">
        <f>10*16</f>
        <v>160</v>
      </c>
      <c r="D112" s="186">
        <v>80</v>
      </c>
      <c r="E112" s="219">
        <f t="shared" si="59"/>
        <v>12800</v>
      </c>
      <c r="F112" s="227"/>
      <c r="H112" s="148">
        <f t="shared" si="61"/>
        <v>160</v>
      </c>
      <c r="I112" s="148">
        <f t="shared" si="62"/>
        <v>80</v>
      </c>
      <c r="J112" s="148">
        <f t="shared" si="63"/>
        <v>12800</v>
      </c>
      <c r="L112" s="166"/>
      <c r="M112" s="167"/>
      <c r="N112" s="168"/>
    </row>
    <row r="113" spans="1:14" s="272" customFormat="1" ht="30.75" customHeight="1" x14ac:dyDescent="0.2">
      <c r="A113" s="430" t="s">
        <v>403</v>
      </c>
      <c r="B113" s="431"/>
      <c r="C113" s="431"/>
      <c r="D113" s="432"/>
      <c r="E113" s="261">
        <f>SUM(E114:E117)</f>
        <v>5540</v>
      </c>
      <c r="F113" s="278"/>
      <c r="H113" s="273"/>
      <c r="I113" s="274"/>
      <c r="J113" s="275"/>
      <c r="K113" s="97"/>
      <c r="L113" s="273"/>
      <c r="M113" s="274"/>
      <c r="N113" s="261">
        <f>E113</f>
        <v>5540</v>
      </c>
    </row>
    <row r="114" spans="1:14" ht="15" customHeight="1" x14ac:dyDescent="0.2">
      <c r="A114" s="108" t="s">
        <v>404</v>
      </c>
      <c r="B114" s="184" t="s">
        <v>83</v>
      </c>
      <c r="C114" s="372">
        <v>4</v>
      </c>
      <c r="D114" s="372">
        <v>435</v>
      </c>
      <c r="E114" s="337">
        <f>C114*D114</f>
        <v>1740</v>
      </c>
      <c r="F114" s="227"/>
      <c r="H114" s="148"/>
      <c r="I114" s="149"/>
      <c r="J114" s="150"/>
      <c r="L114" s="243">
        <f>C114</f>
        <v>4</v>
      </c>
      <c r="M114" s="243">
        <f t="shared" ref="M114:N114" si="64">D114</f>
        <v>435</v>
      </c>
      <c r="N114" s="243">
        <f t="shared" si="64"/>
        <v>1740</v>
      </c>
    </row>
    <row r="115" spans="1:14" x14ac:dyDescent="0.2">
      <c r="A115" s="70" t="s">
        <v>405</v>
      </c>
      <c r="B115" s="64" t="s">
        <v>83</v>
      </c>
      <c r="C115" s="373">
        <f>100*2</f>
        <v>200</v>
      </c>
      <c r="D115" s="373">
        <v>8</v>
      </c>
      <c r="E115" s="337">
        <f t="shared" ref="E115:E117" si="65">C115*D115</f>
        <v>1600</v>
      </c>
      <c r="F115" s="227"/>
      <c r="H115" s="148"/>
      <c r="I115" s="149"/>
      <c r="J115" s="150"/>
      <c r="L115" s="243">
        <f t="shared" ref="L115:L117" si="66">C115</f>
        <v>200</v>
      </c>
      <c r="M115" s="243">
        <f t="shared" ref="M115:M117" si="67">D115</f>
        <v>8</v>
      </c>
      <c r="N115" s="243">
        <f t="shared" ref="N115:N117" si="68">E115</f>
        <v>1600</v>
      </c>
    </row>
    <row r="116" spans="1:14" x14ac:dyDescent="0.2">
      <c r="A116" s="62" t="s">
        <v>406</v>
      </c>
      <c r="B116" s="64" t="s">
        <v>82</v>
      </c>
      <c r="C116" s="373">
        <v>10</v>
      </c>
      <c r="D116" s="373">
        <v>200</v>
      </c>
      <c r="E116" s="337">
        <f t="shared" si="65"/>
        <v>2000</v>
      </c>
      <c r="F116" s="227"/>
      <c r="H116" s="148"/>
      <c r="I116" s="149"/>
      <c r="J116" s="150"/>
      <c r="L116" s="243">
        <f t="shared" si="66"/>
        <v>10</v>
      </c>
      <c r="M116" s="243">
        <f t="shared" si="67"/>
        <v>200</v>
      </c>
      <c r="N116" s="243">
        <f t="shared" si="68"/>
        <v>2000</v>
      </c>
    </row>
    <row r="117" spans="1:14" s="105" customFormat="1" ht="38.25" x14ac:dyDescent="0.2">
      <c r="A117" s="70" t="s">
        <v>407</v>
      </c>
      <c r="B117" s="234" t="s">
        <v>77</v>
      </c>
      <c r="C117" s="373">
        <f>2*10</f>
        <v>20</v>
      </c>
      <c r="D117" s="373">
        <v>10</v>
      </c>
      <c r="E117" s="337">
        <f t="shared" si="65"/>
        <v>200</v>
      </c>
      <c r="F117" s="240"/>
      <c r="H117" s="154"/>
      <c r="I117" s="155"/>
      <c r="J117" s="156"/>
      <c r="K117" s="289"/>
      <c r="L117" s="243">
        <f t="shared" si="66"/>
        <v>20</v>
      </c>
      <c r="M117" s="243">
        <f t="shared" si="67"/>
        <v>10</v>
      </c>
      <c r="N117" s="243">
        <f t="shared" si="68"/>
        <v>200</v>
      </c>
    </row>
    <row r="118" spans="1:14" s="272" customFormat="1" ht="33.75" customHeight="1" x14ac:dyDescent="0.2">
      <c r="A118" s="433" t="s">
        <v>408</v>
      </c>
      <c r="B118" s="434"/>
      <c r="C118" s="434"/>
      <c r="D118" s="435"/>
      <c r="E118" s="261">
        <f>SUM(E119:E126)</f>
        <v>9625</v>
      </c>
      <c r="F118" s="271"/>
      <c r="H118" s="273"/>
      <c r="I118" s="274"/>
      <c r="J118" s="261">
        <f>E118</f>
        <v>9625</v>
      </c>
      <c r="K118" s="97"/>
      <c r="L118" s="273"/>
      <c r="M118" s="274"/>
      <c r="N118" s="275"/>
    </row>
    <row r="119" spans="1:14" ht="25.5" x14ac:dyDescent="0.2">
      <c r="A119" s="96" t="s">
        <v>410</v>
      </c>
      <c r="B119" s="64" t="s">
        <v>2</v>
      </c>
      <c r="C119" s="115">
        <v>750</v>
      </c>
      <c r="D119" s="115">
        <v>0.5</v>
      </c>
      <c r="E119" s="219">
        <f t="shared" ref="E119:E126" si="69">C119*D119</f>
        <v>375</v>
      </c>
      <c r="F119" s="227"/>
      <c r="H119" s="242">
        <f>C119</f>
        <v>750</v>
      </c>
      <c r="I119" s="242">
        <f t="shared" ref="I119:J119" si="70">D119</f>
        <v>0.5</v>
      </c>
      <c r="J119" s="242">
        <f t="shared" si="70"/>
        <v>375</v>
      </c>
      <c r="L119" s="166"/>
      <c r="M119" s="167"/>
      <c r="N119" s="168"/>
    </row>
    <row r="120" spans="1:14" ht="25.5" x14ac:dyDescent="0.2">
      <c r="A120" s="70" t="s">
        <v>411</v>
      </c>
      <c r="B120" s="64" t="s">
        <v>77</v>
      </c>
      <c r="C120" s="115">
        <v>15</v>
      </c>
      <c r="D120" s="115">
        <v>60</v>
      </c>
      <c r="E120" s="219">
        <f t="shared" si="69"/>
        <v>900</v>
      </c>
      <c r="F120" s="227"/>
      <c r="H120" s="242">
        <f t="shared" ref="H120:H126" si="71">C120</f>
        <v>15</v>
      </c>
      <c r="I120" s="242">
        <f t="shared" ref="I120:I126" si="72">D120</f>
        <v>60</v>
      </c>
      <c r="J120" s="242">
        <f t="shared" ref="J120:J126" si="73">E120</f>
        <v>900</v>
      </c>
      <c r="L120" s="166"/>
      <c r="M120" s="167"/>
      <c r="N120" s="168"/>
    </row>
    <row r="121" spans="1:14" ht="15" customHeight="1" x14ac:dyDescent="0.2">
      <c r="A121" s="62" t="s">
        <v>412</v>
      </c>
      <c r="B121" s="64" t="s">
        <v>77</v>
      </c>
      <c r="C121" s="115">
        <v>750</v>
      </c>
      <c r="D121" s="115">
        <v>5</v>
      </c>
      <c r="E121" s="219">
        <f t="shared" si="69"/>
        <v>3750</v>
      </c>
      <c r="F121" s="227"/>
      <c r="H121" s="242">
        <f t="shared" si="71"/>
        <v>750</v>
      </c>
      <c r="I121" s="242">
        <f t="shared" si="72"/>
        <v>5</v>
      </c>
      <c r="J121" s="242">
        <f t="shared" si="73"/>
        <v>3750</v>
      </c>
      <c r="L121" s="166"/>
      <c r="M121" s="167"/>
      <c r="N121" s="168"/>
    </row>
    <row r="122" spans="1:14" s="97" customFormat="1" ht="15" customHeight="1" x14ac:dyDescent="0.2">
      <c r="A122" s="117" t="s">
        <v>413</v>
      </c>
      <c r="B122" s="64" t="s">
        <v>78</v>
      </c>
      <c r="C122" s="66">
        <v>2</v>
      </c>
      <c r="D122" s="186">
        <v>200</v>
      </c>
      <c r="E122" s="219">
        <f t="shared" si="69"/>
        <v>400</v>
      </c>
      <c r="F122" s="228"/>
      <c r="H122" s="242">
        <f t="shared" si="71"/>
        <v>2</v>
      </c>
      <c r="I122" s="242">
        <f t="shared" si="72"/>
        <v>200</v>
      </c>
      <c r="J122" s="242">
        <f t="shared" si="73"/>
        <v>400</v>
      </c>
      <c r="L122" s="166"/>
      <c r="M122" s="167"/>
      <c r="N122" s="168"/>
    </row>
    <row r="123" spans="1:14" s="97" customFormat="1" ht="15" customHeight="1" x14ac:dyDescent="0.2">
      <c r="A123" s="116" t="s">
        <v>414</v>
      </c>
      <c r="B123" s="64" t="s">
        <v>216</v>
      </c>
      <c r="C123" s="66">
        <f>45*2</f>
        <v>90</v>
      </c>
      <c r="D123" s="186">
        <f>18</f>
        <v>18</v>
      </c>
      <c r="E123" s="219">
        <f t="shared" si="69"/>
        <v>1620</v>
      </c>
      <c r="F123" s="228"/>
      <c r="H123" s="242">
        <f t="shared" si="71"/>
        <v>90</v>
      </c>
      <c r="I123" s="242">
        <f t="shared" si="72"/>
        <v>18</v>
      </c>
      <c r="J123" s="242">
        <f t="shared" si="73"/>
        <v>1620</v>
      </c>
      <c r="L123" s="166"/>
      <c r="M123" s="167"/>
      <c r="N123" s="168"/>
    </row>
    <row r="124" spans="1:14" s="97" customFormat="1" ht="15" customHeight="1" x14ac:dyDescent="0.2">
      <c r="A124" s="116" t="s">
        <v>415</v>
      </c>
      <c r="B124" s="64" t="s">
        <v>216</v>
      </c>
      <c r="C124" s="66">
        <f>45*2</f>
        <v>90</v>
      </c>
      <c r="D124" s="186">
        <v>12</v>
      </c>
      <c r="E124" s="219">
        <f t="shared" si="69"/>
        <v>1080</v>
      </c>
      <c r="F124" s="228"/>
      <c r="H124" s="242">
        <f t="shared" si="71"/>
        <v>90</v>
      </c>
      <c r="I124" s="242">
        <f t="shared" si="72"/>
        <v>12</v>
      </c>
      <c r="J124" s="242">
        <f t="shared" si="73"/>
        <v>1080</v>
      </c>
      <c r="L124" s="166"/>
      <c r="M124" s="167"/>
      <c r="N124" s="168"/>
    </row>
    <row r="125" spans="1:14" s="97" customFormat="1" ht="28.5" x14ac:dyDescent="0.2">
      <c r="A125" s="117" t="s">
        <v>416</v>
      </c>
      <c r="B125" s="64" t="s">
        <v>216</v>
      </c>
      <c r="C125" s="66">
        <f>3*10</f>
        <v>30</v>
      </c>
      <c r="D125" s="115">
        <v>18</v>
      </c>
      <c r="E125" s="219">
        <f t="shared" si="69"/>
        <v>540</v>
      </c>
      <c r="F125" s="228"/>
      <c r="H125" s="242">
        <f t="shared" si="71"/>
        <v>30</v>
      </c>
      <c r="I125" s="242">
        <f t="shared" si="72"/>
        <v>18</v>
      </c>
      <c r="J125" s="242">
        <f t="shared" si="73"/>
        <v>540</v>
      </c>
      <c r="L125" s="166"/>
      <c r="M125" s="167"/>
      <c r="N125" s="168"/>
    </row>
    <row r="126" spans="1:14" s="97" customFormat="1" ht="15" customHeight="1" thickBot="1" x14ac:dyDescent="0.25">
      <c r="A126" s="116" t="s">
        <v>434</v>
      </c>
      <c r="B126" s="64" t="s">
        <v>216</v>
      </c>
      <c r="C126" s="66">
        <f>3*10</f>
        <v>30</v>
      </c>
      <c r="D126" s="115">
        <v>32</v>
      </c>
      <c r="E126" s="219">
        <f t="shared" si="69"/>
        <v>960</v>
      </c>
      <c r="F126" s="228"/>
      <c r="H126" s="242">
        <f t="shared" si="71"/>
        <v>30</v>
      </c>
      <c r="I126" s="242">
        <f t="shared" si="72"/>
        <v>32</v>
      </c>
      <c r="J126" s="242">
        <f t="shared" si="73"/>
        <v>960</v>
      </c>
      <c r="L126" s="166"/>
      <c r="M126" s="167"/>
      <c r="N126" s="168"/>
    </row>
    <row r="127" spans="1:14" ht="34.5" customHeight="1" thickBot="1" x14ac:dyDescent="0.25">
      <c r="A127" s="207" t="s">
        <v>43</v>
      </c>
      <c r="B127" s="20"/>
      <c r="C127" s="21"/>
      <c r="D127" s="197"/>
      <c r="E127" s="221">
        <f>E16+E21+E34+E51+E63+E64</f>
        <v>223214</v>
      </c>
      <c r="F127" s="230"/>
      <c r="G127" s="15"/>
      <c r="H127" s="148"/>
      <c r="I127" s="149"/>
      <c r="J127" s="150"/>
      <c r="L127" s="166"/>
      <c r="M127" s="167"/>
      <c r="N127" s="168"/>
    </row>
    <row r="128" spans="1:14" ht="26.25" thickBot="1" x14ac:dyDescent="0.25">
      <c r="A128" s="60" t="s">
        <v>72</v>
      </c>
      <c r="B128" s="22"/>
      <c r="C128" s="23"/>
      <c r="D128" s="198"/>
      <c r="E128" s="222">
        <f>E127*7%</f>
        <v>15624.980000000001</v>
      </c>
      <c r="F128" s="231"/>
      <c r="G128" s="89"/>
      <c r="H128" s="148"/>
      <c r="I128" s="149"/>
      <c r="J128" s="150"/>
      <c r="L128" s="166"/>
      <c r="M128" s="167"/>
      <c r="N128" s="168"/>
    </row>
    <row r="129" spans="1:14" ht="31.5" customHeight="1" thickBot="1" x14ac:dyDescent="0.25">
      <c r="A129" s="436" t="s">
        <v>63</v>
      </c>
      <c r="B129" s="427"/>
      <c r="C129" s="427"/>
      <c r="D129" s="437"/>
      <c r="E129" s="223">
        <f>E127+E128</f>
        <v>238838.98</v>
      </c>
      <c r="F129" s="230"/>
      <c r="G129" s="90"/>
      <c r="H129" s="148"/>
      <c r="I129" s="149"/>
      <c r="J129" s="150"/>
      <c r="L129" s="166"/>
      <c r="M129" s="167"/>
      <c r="N129" s="168"/>
    </row>
    <row r="130" spans="1:14" s="206" customFormat="1" ht="26.25" thickBot="1" x14ac:dyDescent="0.25">
      <c r="A130" s="59" t="s">
        <v>71</v>
      </c>
      <c r="B130" s="24"/>
      <c r="C130" s="208"/>
      <c r="D130" s="199"/>
      <c r="E130" s="224">
        <f>E127*5%</f>
        <v>11160.7</v>
      </c>
      <c r="F130" s="232"/>
      <c r="G130" s="89"/>
      <c r="H130" s="157"/>
      <c r="I130" s="158"/>
      <c r="J130" s="159"/>
      <c r="K130" s="291"/>
      <c r="L130" s="173"/>
      <c r="M130" s="174"/>
      <c r="N130" s="175"/>
    </row>
    <row r="131" spans="1:14" s="206" customFormat="1" ht="16.5" customHeight="1" thickBot="1" x14ac:dyDescent="0.25">
      <c r="A131" s="436" t="s">
        <v>26</v>
      </c>
      <c r="B131" s="427"/>
      <c r="C131" s="427"/>
      <c r="D131" s="437"/>
      <c r="E131" s="223">
        <f>E129+E130</f>
        <v>249999.68000000002</v>
      </c>
      <c r="F131" s="230"/>
      <c r="G131" s="90"/>
      <c r="H131" s="160"/>
      <c r="I131" s="161"/>
      <c r="J131" s="162"/>
      <c r="K131" s="291"/>
      <c r="L131" s="176"/>
      <c r="M131" s="177"/>
      <c r="N131" s="178"/>
    </row>
    <row r="132" spans="1:14" s="206" customFormat="1" ht="15" customHeight="1" x14ac:dyDescent="0.2">
      <c r="A132" s="12"/>
      <c r="B132" s="13"/>
      <c r="C132" s="121"/>
      <c r="D132" s="200"/>
      <c r="E132" s="204"/>
      <c r="F132" s="14"/>
      <c r="K132" s="291"/>
    </row>
    <row r="133" spans="1:14" s="206" customFormat="1" ht="35.25" customHeight="1" x14ac:dyDescent="0.2">
      <c r="A133" s="443" t="s">
        <v>66</v>
      </c>
      <c r="B133" s="443"/>
      <c r="C133" s="443"/>
      <c r="D133" s="443"/>
      <c r="E133" s="443"/>
      <c r="F133" s="443"/>
      <c r="G133" s="88"/>
      <c r="H133" s="87"/>
      <c r="K133" s="291"/>
    </row>
    <row r="134" spans="1:14" s="206" customFormat="1" ht="26.65" customHeight="1" x14ac:dyDescent="0.2">
      <c r="A134" s="444" t="s">
        <v>59</v>
      </c>
      <c r="B134" s="445"/>
      <c r="C134" s="445"/>
      <c r="D134" s="445"/>
      <c r="E134" s="445"/>
      <c r="F134" s="445"/>
      <c r="K134" s="291"/>
    </row>
    <row r="135" spans="1:14" s="206" customFormat="1" ht="29.65" customHeight="1" x14ac:dyDescent="0.2">
      <c r="A135" s="443" t="s">
        <v>67</v>
      </c>
      <c r="B135" s="445"/>
      <c r="C135" s="445"/>
      <c r="D135" s="445"/>
      <c r="E135" s="445"/>
      <c r="F135" s="445"/>
      <c r="K135" s="291"/>
    </row>
    <row r="136" spans="1:14" s="206" customFormat="1" ht="30" customHeight="1" x14ac:dyDescent="0.2">
      <c r="A136" s="443" t="s">
        <v>57</v>
      </c>
      <c r="B136" s="445"/>
      <c r="C136" s="445"/>
      <c r="D136" s="445"/>
      <c r="E136" s="445"/>
      <c r="F136" s="445"/>
      <c r="K136" s="291"/>
    </row>
    <row r="137" spans="1:14" s="206" customFormat="1" ht="42" customHeight="1" x14ac:dyDescent="0.2">
      <c r="A137" s="446" t="s">
        <v>68</v>
      </c>
      <c r="B137" s="447"/>
      <c r="C137" s="447"/>
      <c r="D137" s="447"/>
      <c r="E137" s="447"/>
      <c r="F137" s="447"/>
      <c r="K137" s="291"/>
    </row>
    <row r="138" spans="1:14" s="206" customFormat="1" ht="31.15" customHeight="1" x14ac:dyDescent="0.2">
      <c r="A138" s="447"/>
      <c r="B138" s="447"/>
      <c r="C138" s="447"/>
      <c r="D138" s="447"/>
      <c r="E138" s="447"/>
      <c r="F138" s="447"/>
      <c r="K138" s="291"/>
    </row>
    <row r="139" spans="1:14" ht="54" customHeight="1" x14ac:dyDescent="0.2">
      <c r="A139" s="445" t="s">
        <v>45</v>
      </c>
      <c r="B139" s="445"/>
      <c r="C139" s="445"/>
      <c r="D139" s="445"/>
      <c r="E139" s="445"/>
      <c r="F139" s="445"/>
      <c r="G139" s="206"/>
    </row>
    <row r="140" spans="1:14" ht="15" customHeight="1" x14ac:dyDescent="0.2">
      <c r="A140" s="206" t="s">
        <v>39</v>
      </c>
      <c r="B140" s="206"/>
      <c r="C140" s="206"/>
      <c r="D140" s="87"/>
      <c r="E140" s="87"/>
      <c r="F140" s="206"/>
      <c r="G140" s="206"/>
    </row>
    <row r="141" spans="1:14" ht="15" customHeight="1" x14ac:dyDescent="0.2">
      <c r="A141" s="445" t="s">
        <v>48</v>
      </c>
      <c r="B141" s="445"/>
      <c r="C141" s="445"/>
      <c r="D141" s="445"/>
      <c r="E141" s="445"/>
      <c r="F141" s="445"/>
      <c r="G141" s="206"/>
    </row>
    <row r="142" spans="1:14" ht="15" customHeight="1" x14ac:dyDescent="0.2">
      <c r="A142" s="448" t="s">
        <v>46</v>
      </c>
      <c r="B142" s="448"/>
      <c r="C142" s="448"/>
      <c r="D142" s="448"/>
      <c r="E142" s="448"/>
      <c r="F142" s="448"/>
    </row>
    <row r="143" spans="1:14" ht="18" customHeight="1" x14ac:dyDescent="0.2">
      <c r="A143" s="448" t="s">
        <v>47</v>
      </c>
      <c r="B143" s="448"/>
      <c r="C143" s="448"/>
      <c r="D143" s="448"/>
      <c r="E143" s="448"/>
      <c r="F143" s="448"/>
    </row>
    <row r="144" spans="1:14" ht="15" hidden="1" customHeight="1" x14ac:dyDescent="0.2">
      <c r="A144" s="445"/>
      <c r="B144" s="445"/>
      <c r="C144" s="445"/>
      <c r="D144" s="445"/>
      <c r="E144" s="445"/>
      <c r="F144" s="445"/>
    </row>
    <row r="145" spans="1:6" ht="15" customHeight="1" x14ac:dyDescent="0.2">
      <c r="A145" s="445" t="s">
        <v>40</v>
      </c>
      <c r="B145" s="445"/>
      <c r="C145" s="445"/>
      <c r="D145" s="445"/>
      <c r="E145" s="445"/>
      <c r="F145" s="445"/>
    </row>
    <row r="147" spans="1:6" x14ac:dyDescent="0.2">
      <c r="A147" s="442"/>
      <c r="B147" s="442"/>
      <c r="C147" s="442"/>
      <c r="D147" s="442"/>
      <c r="E147" s="442"/>
      <c r="F147" s="442"/>
    </row>
  </sheetData>
  <mergeCells count="30">
    <mergeCell ref="A147:F147"/>
    <mergeCell ref="A133:F133"/>
    <mergeCell ref="A134:F134"/>
    <mergeCell ref="A135:F135"/>
    <mergeCell ref="A136:F136"/>
    <mergeCell ref="A137:F138"/>
    <mergeCell ref="A139:F139"/>
    <mergeCell ref="A141:F141"/>
    <mergeCell ref="A142:F142"/>
    <mergeCell ref="A143:F143"/>
    <mergeCell ref="A144:F144"/>
    <mergeCell ref="A145:F145"/>
    <mergeCell ref="A129:D129"/>
    <mergeCell ref="A131:D131"/>
    <mergeCell ref="A63:D63"/>
    <mergeCell ref="A65:D65"/>
    <mergeCell ref="A68:D68"/>
    <mergeCell ref="A94:D94"/>
    <mergeCell ref="A98:D98"/>
    <mergeCell ref="A102:D102"/>
    <mergeCell ref="A51:D51"/>
    <mergeCell ref="B1:E1"/>
    <mergeCell ref="H1:J1"/>
    <mergeCell ref="A113:D113"/>
    <mergeCell ref="A118:D118"/>
    <mergeCell ref="L1:N1"/>
    <mergeCell ref="A4:F4"/>
    <mergeCell ref="A16:D16"/>
    <mergeCell ref="A21:D21"/>
    <mergeCell ref="A34:D34"/>
  </mergeCells>
  <printOptions horizontalCentered="1"/>
  <pageMargins left="0.19685039370078741" right="0.19685039370078741" top="0.35433070866141736" bottom="0.39370078740157483" header="0.19685039370078741" footer="0.19685039370078741"/>
  <pageSetup paperSize="9" scale="87" orientation="landscape" horizontalDpi="300" verticalDpi="300" r:id="rId1"/>
  <headerFooter alignWithMargins="0">
    <oddHeader xml:space="preserve">&amp;L&amp;"Arial,Gras"ANNEXE III - CONTRAT SUBVENTION &amp;"Arial,Normal"
</oddHeader>
    <oddFooter>&amp;L&amp;"Arial,Gras"DAJ_M019_v02 
&amp;"Arial,Normal"janvier 2021&amp;R&amp;9Page &amp;P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J94"/>
  <sheetViews>
    <sheetView showGridLines="0" topLeftCell="A55" zoomScale="104" zoomScaleNormal="104" zoomScaleSheetLayoutView="100" workbookViewId="0">
      <selection activeCell="A69" sqref="A69:D69"/>
    </sheetView>
  </sheetViews>
  <sheetFormatPr baseColWidth="10" defaultColWidth="9.140625" defaultRowHeight="12.75" x14ac:dyDescent="0.2"/>
  <cols>
    <col min="1" max="1" width="56.7109375" style="209" customWidth="1"/>
    <col min="2" max="2" width="12.85546875" customWidth="1"/>
    <col min="3" max="3" width="11.140625" bestFit="1" customWidth="1"/>
    <col min="4" max="4" width="11.85546875" style="201" customWidth="1"/>
    <col min="5" max="5" width="13.7109375" style="201" customWidth="1"/>
    <col min="6" max="6" width="3.5703125" style="97" customWidth="1"/>
    <col min="7" max="7" width="12.85546875" customWidth="1"/>
    <col min="9" max="9" width="9.140625" customWidth="1"/>
    <col min="10" max="10" width="4.85546875" style="97" customWidth="1"/>
    <col min="11" max="11" width="10" customWidth="1"/>
    <col min="14" max="166" width="9.140625" style="97"/>
  </cols>
  <sheetData>
    <row r="1" spans="1:166" ht="24" customHeight="1" thickBot="1" x14ac:dyDescent="0.25">
      <c r="A1" s="25" t="s">
        <v>30</v>
      </c>
      <c r="B1" s="426" t="s">
        <v>1</v>
      </c>
      <c r="C1" s="427"/>
      <c r="D1" s="427"/>
      <c r="E1" s="428"/>
      <c r="G1" s="449" t="s">
        <v>332</v>
      </c>
      <c r="H1" s="449"/>
      <c r="I1" s="449"/>
      <c r="K1" s="450" t="s">
        <v>333</v>
      </c>
      <c r="L1" s="450"/>
      <c r="M1" s="450"/>
    </row>
    <row r="2" spans="1:166" ht="48" customHeight="1" x14ac:dyDescent="0.2">
      <c r="A2" s="18" t="s">
        <v>24</v>
      </c>
      <c r="B2" s="19" t="s">
        <v>65</v>
      </c>
      <c r="C2" s="118" t="s">
        <v>55</v>
      </c>
      <c r="D2" s="189" t="s">
        <v>56</v>
      </c>
      <c r="E2" s="202" t="s">
        <v>41</v>
      </c>
      <c r="G2" s="302" t="s">
        <v>55</v>
      </c>
      <c r="H2" s="303" t="s">
        <v>56</v>
      </c>
      <c r="I2" s="304" t="s">
        <v>41</v>
      </c>
      <c r="K2" s="302" t="s">
        <v>55</v>
      </c>
      <c r="L2" s="303" t="s">
        <v>56</v>
      </c>
      <c r="M2" s="304" t="s">
        <v>41</v>
      </c>
    </row>
    <row r="3" spans="1:166" ht="15" customHeight="1" x14ac:dyDescent="0.2">
      <c r="A3" s="94" t="s">
        <v>3</v>
      </c>
      <c r="B3" s="95"/>
      <c r="C3" s="119"/>
      <c r="D3" s="190"/>
      <c r="E3" s="203"/>
      <c r="G3" s="305"/>
      <c r="H3" s="149"/>
      <c r="I3" s="306"/>
      <c r="K3" s="321"/>
      <c r="L3" s="167"/>
      <c r="M3" s="322"/>
    </row>
    <row r="4" spans="1:166" ht="39.75" customHeight="1" x14ac:dyDescent="0.2">
      <c r="A4" s="356" t="s">
        <v>187</v>
      </c>
      <c r="B4" s="205"/>
      <c r="C4" s="205"/>
      <c r="D4" s="205"/>
      <c r="E4" s="371">
        <f>E16+E21+E34+E51+E63</f>
        <v>132325</v>
      </c>
      <c r="G4" s="305"/>
      <c r="H4" s="149"/>
      <c r="I4" s="306"/>
      <c r="K4" s="321"/>
      <c r="L4" s="167"/>
      <c r="M4" s="322"/>
    </row>
    <row r="5" spans="1:166" s="97" customFormat="1" x14ac:dyDescent="0.2">
      <c r="A5" s="249" t="s">
        <v>108</v>
      </c>
      <c r="B5" s="187"/>
      <c r="C5" s="181"/>
      <c r="D5" s="192"/>
      <c r="E5" s="357"/>
      <c r="G5" s="307"/>
      <c r="H5" s="181"/>
      <c r="I5" s="308"/>
      <c r="K5" s="307"/>
      <c r="L5" s="181"/>
      <c r="M5" s="308"/>
    </row>
    <row r="6" spans="1:166" x14ac:dyDescent="0.2">
      <c r="A6" s="108" t="s">
        <v>107</v>
      </c>
      <c r="B6" s="4" t="s">
        <v>110</v>
      </c>
      <c r="C6" s="2">
        <v>24</v>
      </c>
      <c r="D6" s="191">
        <v>800</v>
      </c>
      <c r="E6" s="358">
        <f t="shared" ref="E6:E8" si="0">C6*D6</f>
        <v>19200</v>
      </c>
      <c r="G6" s="305">
        <f>C6</f>
        <v>24</v>
      </c>
      <c r="H6" s="149">
        <f t="shared" ref="H6:I6" si="1">D6</f>
        <v>800</v>
      </c>
      <c r="I6" s="306">
        <f t="shared" si="1"/>
        <v>19200</v>
      </c>
      <c r="K6" s="321"/>
      <c r="L6" s="167"/>
      <c r="M6" s="322"/>
    </row>
    <row r="7" spans="1:166" x14ac:dyDescent="0.2">
      <c r="A7" s="62" t="s">
        <v>112</v>
      </c>
      <c r="B7" s="4" t="s">
        <v>110</v>
      </c>
      <c r="C7" s="2">
        <f>24*40%</f>
        <v>9.6000000000000014</v>
      </c>
      <c r="D7" s="191">
        <v>700</v>
      </c>
      <c r="E7" s="358">
        <f>C7*D7</f>
        <v>6720.0000000000009</v>
      </c>
      <c r="G7" s="305"/>
      <c r="H7" s="149"/>
      <c r="I7" s="306"/>
      <c r="K7" s="321">
        <f>C7</f>
        <v>9.6000000000000014</v>
      </c>
      <c r="L7" s="167">
        <f t="shared" ref="L7:M7" si="2">D7</f>
        <v>700</v>
      </c>
      <c r="M7" s="322">
        <f t="shared" si="2"/>
        <v>6720.0000000000009</v>
      </c>
    </row>
    <row r="8" spans="1:166" x14ac:dyDescent="0.2">
      <c r="A8" s="62" t="s">
        <v>73</v>
      </c>
      <c r="B8" s="4" t="s">
        <v>110</v>
      </c>
      <c r="C8" s="2">
        <v>24</v>
      </c>
      <c r="D8" s="191">
        <v>650</v>
      </c>
      <c r="E8" s="358">
        <f t="shared" si="0"/>
        <v>15600</v>
      </c>
      <c r="G8" s="305">
        <f>C8</f>
        <v>24</v>
      </c>
      <c r="H8" s="149">
        <f t="shared" ref="H8:I8" si="3">D8</f>
        <v>650</v>
      </c>
      <c r="I8" s="306">
        <f t="shared" si="3"/>
        <v>15600</v>
      </c>
      <c r="K8" s="321"/>
      <c r="L8" s="167"/>
      <c r="M8" s="322"/>
    </row>
    <row r="9" spans="1:166" x14ac:dyDescent="0.2">
      <c r="A9" s="108" t="s">
        <v>111</v>
      </c>
      <c r="B9" s="4" t="s">
        <v>110</v>
      </c>
      <c r="C9" s="2">
        <f>24*40%</f>
        <v>9.6000000000000014</v>
      </c>
      <c r="D9" s="191">
        <v>650</v>
      </c>
      <c r="E9" s="358">
        <f>C9*D9</f>
        <v>6240.0000000000009</v>
      </c>
      <c r="G9" s="305"/>
      <c r="H9" s="149"/>
      <c r="I9" s="306"/>
      <c r="K9" s="321">
        <f>C9</f>
        <v>9.6000000000000014</v>
      </c>
      <c r="L9" s="167">
        <f t="shared" ref="L9:M9" si="4">D9</f>
        <v>650</v>
      </c>
      <c r="M9" s="322">
        <f t="shared" si="4"/>
        <v>6240.0000000000009</v>
      </c>
    </row>
    <row r="10" spans="1:166" s="97" customFormat="1" x14ac:dyDescent="0.2">
      <c r="A10" s="249" t="s">
        <v>74</v>
      </c>
      <c r="B10" s="187"/>
      <c r="C10" s="181"/>
      <c r="D10" s="192"/>
      <c r="E10" s="357"/>
      <c r="G10" s="307"/>
      <c r="H10" s="181"/>
      <c r="I10" s="308"/>
      <c r="K10" s="307"/>
      <c r="L10" s="181"/>
      <c r="M10" s="308"/>
    </row>
    <row r="11" spans="1:166" x14ac:dyDescent="0.2">
      <c r="A11" s="9" t="s">
        <v>115</v>
      </c>
      <c r="B11" s="187" t="s">
        <v>110</v>
      </c>
      <c r="C11" s="181">
        <f>24*30%</f>
        <v>7.1999999999999993</v>
      </c>
      <c r="D11" s="192">
        <v>900</v>
      </c>
      <c r="E11" s="357">
        <f>C11*D11</f>
        <v>6479.9999999999991</v>
      </c>
      <c r="F11" s="295"/>
      <c r="G11" s="305">
        <f>C11</f>
        <v>7.1999999999999993</v>
      </c>
      <c r="H11" s="149">
        <f t="shared" ref="H11:I12" si="5">D11</f>
        <v>900</v>
      </c>
      <c r="I11" s="306">
        <f t="shared" si="5"/>
        <v>6479.9999999999991</v>
      </c>
      <c r="K11" s="321"/>
      <c r="L11" s="167"/>
      <c r="M11" s="322"/>
    </row>
    <row r="12" spans="1:166" x14ac:dyDescent="0.2">
      <c r="A12" s="108" t="s">
        <v>113</v>
      </c>
      <c r="B12" s="187" t="s">
        <v>110</v>
      </c>
      <c r="C12" s="181">
        <f>24*30%</f>
        <v>7.1999999999999993</v>
      </c>
      <c r="D12" s="192">
        <v>750</v>
      </c>
      <c r="E12" s="358">
        <f>C12*D12</f>
        <v>5399.9999999999991</v>
      </c>
      <c r="G12" s="305">
        <f>C12</f>
        <v>7.1999999999999993</v>
      </c>
      <c r="H12" s="149">
        <f t="shared" si="5"/>
        <v>750</v>
      </c>
      <c r="I12" s="306">
        <f t="shared" si="5"/>
        <v>5399.9999999999991</v>
      </c>
      <c r="K12" s="321"/>
      <c r="L12" s="167"/>
      <c r="M12" s="322"/>
    </row>
    <row r="13" spans="1:166" x14ac:dyDescent="0.2">
      <c r="A13" s="9" t="s">
        <v>32</v>
      </c>
      <c r="B13" s="187" t="s">
        <v>0</v>
      </c>
      <c r="C13" s="181"/>
      <c r="D13" s="192"/>
      <c r="E13" s="358"/>
      <c r="G13" s="305"/>
      <c r="H13" s="149"/>
      <c r="I13" s="306"/>
      <c r="K13" s="321"/>
      <c r="L13" s="167"/>
      <c r="M13" s="322"/>
    </row>
    <row r="14" spans="1:166" x14ac:dyDescent="0.2">
      <c r="A14" s="62" t="s">
        <v>342</v>
      </c>
      <c r="B14" s="184" t="s">
        <v>0</v>
      </c>
      <c r="C14" s="181">
        <v>4</v>
      </c>
      <c r="D14" s="192">
        <v>50</v>
      </c>
      <c r="E14" s="358">
        <f>C14*D14</f>
        <v>200</v>
      </c>
      <c r="G14" s="305">
        <f>C14</f>
        <v>4</v>
      </c>
      <c r="H14" s="149">
        <f t="shared" ref="H14:I14" si="6">D14</f>
        <v>50</v>
      </c>
      <c r="I14" s="306">
        <f t="shared" si="6"/>
        <v>200</v>
      </c>
      <c r="K14" s="321"/>
      <c r="L14" s="167"/>
      <c r="M14" s="322"/>
    </row>
    <row r="15" spans="1:166" x14ac:dyDescent="0.2">
      <c r="A15" s="9" t="s">
        <v>5</v>
      </c>
      <c r="B15" s="4" t="s">
        <v>0</v>
      </c>
      <c r="C15" s="2"/>
      <c r="D15" s="191"/>
      <c r="E15" s="358"/>
      <c r="G15" s="305"/>
      <c r="H15" s="149"/>
      <c r="I15" s="306"/>
      <c r="K15" s="321"/>
      <c r="L15" s="167"/>
      <c r="M15" s="322"/>
    </row>
    <row r="16" spans="1:166" s="285" customFormat="1" ht="15" customHeight="1" x14ac:dyDescent="0.2">
      <c r="A16" s="423" t="s">
        <v>6</v>
      </c>
      <c r="B16" s="424"/>
      <c r="C16" s="424"/>
      <c r="D16" s="425"/>
      <c r="E16" s="310">
        <f>SUM(E6:E15)</f>
        <v>59840</v>
      </c>
      <c r="F16" s="97"/>
      <c r="G16" s="309"/>
      <c r="H16" s="287"/>
      <c r="I16" s="310">
        <f>SUM(I6:I15)</f>
        <v>46880</v>
      </c>
      <c r="J16" s="97"/>
      <c r="K16" s="309"/>
      <c r="L16" s="287"/>
      <c r="M16" s="310">
        <f>SUM(M6:M15)</f>
        <v>12960.000000000002</v>
      </c>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row>
    <row r="17" spans="1:166" s="97" customFormat="1" ht="15" customHeight="1" x14ac:dyDescent="0.2">
      <c r="A17" s="249" t="s">
        <v>14</v>
      </c>
      <c r="B17" s="245"/>
      <c r="C17" s="246"/>
      <c r="D17" s="247"/>
      <c r="E17" s="359"/>
      <c r="G17" s="307"/>
      <c r="H17" s="181"/>
      <c r="I17" s="308"/>
      <c r="K17" s="307"/>
      <c r="L17" s="181"/>
      <c r="M17" s="308"/>
    </row>
    <row r="18" spans="1:166" x14ac:dyDescent="0.2">
      <c r="A18" s="237" t="s">
        <v>12</v>
      </c>
      <c r="B18" s="64" t="s">
        <v>9</v>
      </c>
      <c r="C18" s="5"/>
      <c r="D18" s="120"/>
      <c r="E18" s="358"/>
      <c r="G18" s="305"/>
      <c r="H18" s="149"/>
      <c r="I18" s="306"/>
      <c r="K18" s="321"/>
      <c r="L18" s="167"/>
      <c r="M18" s="322"/>
    </row>
    <row r="19" spans="1:166" ht="25.5" x14ac:dyDescent="0.2">
      <c r="A19" s="239" t="s">
        <v>76</v>
      </c>
      <c r="B19" s="64" t="s">
        <v>75</v>
      </c>
      <c r="C19" s="115">
        <v>3000</v>
      </c>
      <c r="D19" s="120">
        <v>1.31</v>
      </c>
      <c r="E19" s="358">
        <f>C19*D19</f>
        <v>3930</v>
      </c>
      <c r="G19" s="311">
        <f>C19</f>
        <v>3000</v>
      </c>
      <c r="H19" s="241">
        <f t="shared" ref="H19:I20" si="7">D19</f>
        <v>1.31</v>
      </c>
      <c r="I19" s="312">
        <f t="shared" si="7"/>
        <v>3930</v>
      </c>
      <c r="K19" s="321"/>
      <c r="L19" s="167"/>
      <c r="M19" s="322"/>
    </row>
    <row r="20" spans="1:166" ht="25.5" x14ac:dyDescent="0.2">
      <c r="A20" s="239" t="s">
        <v>343</v>
      </c>
      <c r="B20" s="64" t="s">
        <v>0</v>
      </c>
      <c r="C20" s="115">
        <f>7*2*8</f>
        <v>112</v>
      </c>
      <c r="D20" s="120">
        <v>80</v>
      </c>
      <c r="E20" s="358">
        <f>C20*D20</f>
        <v>8960</v>
      </c>
      <c r="G20" s="311">
        <f>C20</f>
        <v>112</v>
      </c>
      <c r="H20" s="241">
        <f t="shared" si="7"/>
        <v>80</v>
      </c>
      <c r="I20" s="312">
        <f t="shared" si="7"/>
        <v>8960</v>
      </c>
      <c r="K20" s="321"/>
      <c r="L20" s="167"/>
      <c r="M20" s="322"/>
    </row>
    <row r="21" spans="1:166" s="285" customFormat="1" ht="15" customHeight="1" x14ac:dyDescent="0.2">
      <c r="A21" s="423" t="s">
        <v>7</v>
      </c>
      <c r="B21" s="424"/>
      <c r="C21" s="424"/>
      <c r="D21" s="425"/>
      <c r="E21" s="310">
        <f>SUM(E18:E20)</f>
        <v>12890</v>
      </c>
      <c r="F21" s="97"/>
      <c r="G21" s="309"/>
      <c r="H21" s="287"/>
      <c r="I21" s="310">
        <f>E21</f>
        <v>12890</v>
      </c>
      <c r="J21" s="97"/>
      <c r="K21" s="309"/>
      <c r="L21" s="287"/>
      <c r="M21" s="313"/>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row>
    <row r="22" spans="1:166" s="97" customFormat="1" ht="15" customHeight="1" x14ac:dyDescent="0.2">
      <c r="A22" s="249" t="s">
        <v>33</v>
      </c>
      <c r="B22" s="245"/>
      <c r="C22" s="246"/>
      <c r="D22" s="247"/>
      <c r="E22" s="359"/>
      <c r="G22" s="307"/>
      <c r="H22" s="181"/>
      <c r="I22" s="308"/>
      <c r="K22" s="307"/>
      <c r="L22" s="181"/>
      <c r="M22" s="308"/>
    </row>
    <row r="23" spans="1:166" x14ac:dyDescent="0.2">
      <c r="A23" s="11" t="s">
        <v>8</v>
      </c>
      <c r="B23" s="8"/>
      <c r="C23" s="5"/>
      <c r="D23" s="120"/>
      <c r="E23" s="358"/>
      <c r="G23" s="305"/>
      <c r="H23" s="149"/>
      <c r="I23" s="306"/>
      <c r="K23" s="321"/>
      <c r="L23" s="167"/>
      <c r="M23" s="322"/>
    </row>
    <row r="24" spans="1:166" ht="38.25" x14ac:dyDescent="0.2">
      <c r="A24" s="62" t="s">
        <v>348</v>
      </c>
      <c r="B24" s="234" t="s">
        <v>81</v>
      </c>
      <c r="C24" s="5">
        <f>7*8</f>
        <v>56</v>
      </c>
      <c r="D24" s="120">
        <v>150</v>
      </c>
      <c r="E24" s="360">
        <f>C24*D24</f>
        <v>8400</v>
      </c>
      <c r="G24" s="305">
        <f>C24</f>
        <v>56</v>
      </c>
      <c r="H24" s="149">
        <f t="shared" ref="H24:I33" si="8">D24</f>
        <v>150</v>
      </c>
      <c r="I24" s="306">
        <f t="shared" si="8"/>
        <v>8400</v>
      </c>
      <c r="K24" s="321"/>
      <c r="L24" s="167"/>
      <c r="M24" s="322"/>
    </row>
    <row r="25" spans="1:166" x14ac:dyDescent="0.2">
      <c r="A25" s="11" t="s">
        <v>34</v>
      </c>
      <c r="B25" s="235"/>
      <c r="C25" s="5"/>
      <c r="D25" s="120"/>
      <c r="E25" s="358"/>
      <c r="G25" s="305">
        <f t="shared" ref="G25:G33" si="9">C25</f>
        <v>0</v>
      </c>
      <c r="H25" s="149">
        <f t="shared" si="8"/>
        <v>0</v>
      </c>
      <c r="I25" s="306">
        <f t="shared" si="8"/>
        <v>0</v>
      </c>
      <c r="K25" s="321"/>
      <c r="L25" s="167"/>
      <c r="M25" s="322"/>
    </row>
    <row r="26" spans="1:166" x14ac:dyDescent="0.2">
      <c r="A26" s="361" t="s">
        <v>124</v>
      </c>
      <c r="B26" s="234" t="s">
        <v>2</v>
      </c>
      <c r="C26" s="120">
        <v>3</v>
      </c>
      <c r="D26" s="120">
        <v>920</v>
      </c>
      <c r="E26" s="358">
        <f t="shared" ref="E26:E33" si="10">C26*D26</f>
        <v>2760</v>
      </c>
      <c r="G26" s="305">
        <f t="shared" si="9"/>
        <v>3</v>
      </c>
      <c r="H26" s="149">
        <f t="shared" si="8"/>
        <v>920</v>
      </c>
      <c r="I26" s="306">
        <f t="shared" si="8"/>
        <v>2760</v>
      </c>
      <c r="K26" s="321"/>
      <c r="L26" s="167"/>
      <c r="M26" s="322"/>
    </row>
    <row r="27" spans="1:166" x14ac:dyDescent="0.2">
      <c r="A27" s="362" t="s">
        <v>335</v>
      </c>
      <c r="B27" s="234" t="s">
        <v>2</v>
      </c>
      <c r="C27" s="120">
        <v>1</v>
      </c>
      <c r="D27" s="120">
        <v>980</v>
      </c>
      <c r="E27" s="358">
        <f t="shared" si="10"/>
        <v>980</v>
      </c>
      <c r="G27" s="305">
        <f t="shared" si="9"/>
        <v>1</v>
      </c>
      <c r="H27" s="149">
        <f t="shared" si="8"/>
        <v>980</v>
      </c>
      <c r="I27" s="306">
        <f t="shared" si="8"/>
        <v>980</v>
      </c>
      <c r="K27" s="321"/>
      <c r="L27" s="167"/>
      <c r="M27" s="322"/>
    </row>
    <row r="28" spans="1:166" x14ac:dyDescent="0.2">
      <c r="A28" s="361" t="s">
        <v>125</v>
      </c>
      <c r="B28" s="234" t="s">
        <v>2</v>
      </c>
      <c r="C28" s="5">
        <v>1</v>
      </c>
      <c r="D28" s="120">
        <v>500</v>
      </c>
      <c r="E28" s="358">
        <f t="shared" si="10"/>
        <v>500</v>
      </c>
      <c r="G28" s="305">
        <f t="shared" si="9"/>
        <v>1</v>
      </c>
      <c r="H28" s="149">
        <f t="shared" si="8"/>
        <v>500</v>
      </c>
      <c r="I28" s="306">
        <f t="shared" si="8"/>
        <v>500</v>
      </c>
      <c r="K28" s="321"/>
      <c r="L28" s="167"/>
      <c r="M28" s="322"/>
    </row>
    <row r="29" spans="1:166" x14ac:dyDescent="0.2">
      <c r="A29" s="363" t="s">
        <v>344</v>
      </c>
      <c r="B29" s="234" t="s">
        <v>2</v>
      </c>
      <c r="C29" s="5">
        <v>1</v>
      </c>
      <c r="D29" s="120">
        <v>900</v>
      </c>
      <c r="E29" s="358">
        <f t="shared" si="10"/>
        <v>900</v>
      </c>
      <c r="G29" s="305">
        <f t="shared" si="9"/>
        <v>1</v>
      </c>
      <c r="H29" s="149">
        <f t="shared" si="8"/>
        <v>900</v>
      </c>
      <c r="I29" s="306">
        <f t="shared" si="8"/>
        <v>900</v>
      </c>
      <c r="K29" s="321"/>
      <c r="L29" s="167"/>
      <c r="M29" s="322"/>
    </row>
    <row r="30" spans="1:166" x14ac:dyDescent="0.2">
      <c r="A30" s="108" t="s">
        <v>345</v>
      </c>
      <c r="B30" s="236" t="s">
        <v>2</v>
      </c>
      <c r="C30" s="185">
        <v>3</v>
      </c>
      <c r="D30" s="193">
        <v>500</v>
      </c>
      <c r="E30" s="357">
        <f t="shared" si="10"/>
        <v>1500</v>
      </c>
      <c r="G30" s="305">
        <f t="shared" si="9"/>
        <v>3</v>
      </c>
      <c r="H30" s="149">
        <f t="shared" si="8"/>
        <v>500</v>
      </c>
      <c r="I30" s="306">
        <f t="shared" si="8"/>
        <v>1500</v>
      </c>
      <c r="K30" s="321"/>
      <c r="L30" s="167"/>
      <c r="M30" s="322"/>
    </row>
    <row r="31" spans="1:166" x14ac:dyDescent="0.2">
      <c r="A31" s="108" t="s">
        <v>346</v>
      </c>
      <c r="B31" s="236" t="s">
        <v>2</v>
      </c>
      <c r="C31" s="185">
        <v>30</v>
      </c>
      <c r="D31" s="193">
        <v>50</v>
      </c>
      <c r="E31" s="357">
        <f t="shared" si="10"/>
        <v>1500</v>
      </c>
      <c r="G31" s="305">
        <f t="shared" si="9"/>
        <v>30</v>
      </c>
      <c r="H31" s="149">
        <f t="shared" si="8"/>
        <v>50</v>
      </c>
      <c r="I31" s="306">
        <f t="shared" si="8"/>
        <v>1500</v>
      </c>
      <c r="K31" s="321"/>
      <c r="L31" s="167"/>
      <c r="M31" s="322"/>
    </row>
    <row r="32" spans="1:166" x14ac:dyDescent="0.2">
      <c r="A32" s="62" t="s">
        <v>347</v>
      </c>
      <c r="B32" s="234" t="s">
        <v>2</v>
      </c>
      <c r="C32" s="5">
        <v>6</v>
      </c>
      <c r="D32" s="120">
        <v>450</v>
      </c>
      <c r="E32" s="358">
        <f t="shared" si="10"/>
        <v>2700</v>
      </c>
      <c r="G32" s="305">
        <f t="shared" si="9"/>
        <v>6</v>
      </c>
      <c r="H32" s="149">
        <f t="shared" si="8"/>
        <v>450</v>
      </c>
      <c r="I32" s="306">
        <f t="shared" si="8"/>
        <v>2700</v>
      </c>
      <c r="K32" s="321"/>
      <c r="L32" s="167"/>
      <c r="M32" s="322"/>
    </row>
    <row r="33" spans="1:166" ht="25.5" x14ac:dyDescent="0.2">
      <c r="A33" s="239" t="s">
        <v>349</v>
      </c>
      <c r="B33" s="234" t="s">
        <v>2</v>
      </c>
      <c r="C33" s="5">
        <v>2</v>
      </c>
      <c r="D33" s="120">
        <f>1100</f>
        <v>1100</v>
      </c>
      <c r="E33" s="358">
        <f t="shared" si="10"/>
        <v>2200</v>
      </c>
      <c r="G33" s="305">
        <f t="shared" si="9"/>
        <v>2</v>
      </c>
      <c r="H33" s="149">
        <f t="shared" si="8"/>
        <v>1100</v>
      </c>
      <c r="I33" s="306">
        <f t="shared" si="8"/>
        <v>2200</v>
      </c>
      <c r="K33" s="321"/>
      <c r="L33" s="167"/>
      <c r="M33" s="322"/>
    </row>
    <row r="34" spans="1:166" s="285" customFormat="1" ht="15" customHeight="1" x14ac:dyDescent="0.2">
      <c r="A34" s="423" t="s">
        <v>35</v>
      </c>
      <c r="B34" s="424"/>
      <c r="C34" s="424"/>
      <c r="D34" s="425"/>
      <c r="E34" s="310">
        <f>SUM(E23:E33)</f>
        <v>21440</v>
      </c>
      <c r="F34" s="97"/>
      <c r="G34" s="309"/>
      <c r="H34" s="287"/>
      <c r="I34" s="310">
        <f>E34</f>
        <v>21440</v>
      </c>
      <c r="J34" s="97"/>
      <c r="K34" s="309"/>
      <c r="L34" s="287"/>
      <c r="M34" s="313"/>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row>
    <row r="35" spans="1:166" s="97" customFormat="1" ht="15" customHeight="1" x14ac:dyDescent="0.2">
      <c r="A35" s="249" t="s">
        <v>16</v>
      </c>
      <c r="B35" s="187"/>
      <c r="C35" s="181"/>
      <c r="D35" s="192"/>
      <c r="E35" s="357"/>
      <c r="G35" s="307"/>
      <c r="H35" s="181"/>
      <c r="I35" s="308"/>
      <c r="K35" s="307"/>
      <c r="L35" s="181"/>
      <c r="M35" s="308"/>
    </row>
    <row r="36" spans="1:166" x14ac:dyDescent="0.2">
      <c r="A36" s="108" t="s">
        <v>194</v>
      </c>
      <c r="B36" s="64" t="s">
        <v>110</v>
      </c>
      <c r="C36" s="2">
        <v>24</v>
      </c>
      <c r="D36" s="191">
        <v>200</v>
      </c>
      <c r="E36" s="358">
        <f t="shared" ref="E36:E50" si="11">C36*D36</f>
        <v>4800</v>
      </c>
      <c r="G36" s="305"/>
      <c r="H36" s="149"/>
      <c r="I36" s="306"/>
      <c r="K36" s="321">
        <f>C36</f>
        <v>24</v>
      </c>
      <c r="L36" s="167">
        <f t="shared" ref="L36:M50" si="12">D36</f>
        <v>200</v>
      </c>
      <c r="M36" s="322">
        <f t="shared" si="12"/>
        <v>4800</v>
      </c>
    </row>
    <row r="37" spans="1:166" x14ac:dyDescent="0.2">
      <c r="A37" s="108" t="s">
        <v>188</v>
      </c>
      <c r="B37" s="64" t="s">
        <v>110</v>
      </c>
      <c r="C37" s="2">
        <v>24</v>
      </c>
      <c r="D37" s="191">
        <v>85</v>
      </c>
      <c r="E37" s="358">
        <f t="shared" si="11"/>
        <v>2040</v>
      </c>
      <c r="G37" s="305"/>
      <c r="H37" s="149"/>
      <c r="I37" s="306"/>
      <c r="K37" s="321">
        <f t="shared" ref="K37:K50" si="13">C37</f>
        <v>24</v>
      </c>
      <c r="L37" s="167">
        <f t="shared" si="12"/>
        <v>85</v>
      </c>
      <c r="M37" s="322">
        <f t="shared" si="12"/>
        <v>2040</v>
      </c>
    </row>
    <row r="38" spans="1:166" x14ac:dyDescent="0.2">
      <c r="A38" s="108" t="s">
        <v>340</v>
      </c>
      <c r="B38" s="184" t="s">
        <v>110</v>
      </c>
      <c r="C38" s="185">
        <v>24</v>
      </c>
      <c r="D38" s="193">
        <v>150</v>
      </c>
      <c r="E38" s="357">
        <f t="shared" si="11"/>
        <v>3600</v>
      </c>
      <c r="G38" s="305"/>
      <c r="H38" s="149"/>
      <c r="I38" s="306"/>
      <c r="K38" s="321">
        <f t="shared" si="13"/>
        <v>24</v>
      </c>
      <c r="L38" s="167">
        <f t="shared" si="12"/>
        <v>150</v>
      </c>
      <c r="M38" s="322">
        <f t="shared" si="12"/>
        <v>3600</v>
      </c>
    </row>
    <row r="39" spans="1:166" x14ac:dyDescent="0.2">
      <c r="A39" s="108" t="s">
        <v>190</v>
      </c>
      <c r="B39" s="184" t="s">
        <v>110</v>
      </c>
      <c r="C39" s="185">
        <v>24</v>
      </c>
      <c r="D39" s="193">
        <v>85</v>
      </c>
      <c r="E39" s="357">
        <f t="shared" si="11"/>
        <v>2040</v>
      </c>
      <c r="G39" s="305"/>
      <c r="H39" s="149"/>
      <c r="I39" s="306"/>
      <c r="K39" s="321">
        <f t="shared" si="13"/>
        <v>24</v>
      </c>
      <c r="L39" s="167">
        <f t="shared" si="12"/>
        <v>85</v>
      </c>
      <c r="M39" s="322">
        <f t="shared" si="12"/>
        <v>2040</v>
      </c>
    </row>
    <row r="40" spans="1:166" ht="12.75" customHeight="1" x14ac:dyDescent="0.2">
      <c r="A40" s="108" t="s">
        <v>191</v>
      </c>
      <c r="B40" s="233" t="s">
        <v>110</v>
      </c>
      <c r="C40" s="181">
        <v>24</v>
      </c>
      <c r="D40" s="194">
        <v>50</v>
      </c>
      <c r="E40" s="357">
        <f t="shared" si="11"/>
        <v>1200</v>
      </c>
      <c r="G40" s="305"/>
      <c r="H40" s="149"/>
      <c r="I40" s="306"/>
      <c r="K40" s="321">
        <f t="shared" si="13"/>
        <v>24</v>
      </c>
      <c r="L40" s="167">
        <f t="shared" si="12"/>
        <v>50</v>
      </c>
      <c r="M40" s="322">
        <f t="shared" si="12"/>
        <v>1200</v>
      </c>
    </row>
    <row r="41" spans="1:166" ht="12.75" customHeight="1" x14ac:dyDescent="0.2">
      <c r="A41" s="263" t="s">
        <v>433</v>
      </c>
      <c r="B41" s="262"/>
      <c r="C41" s="181"/>
      <c r="D41" s="194"/>
      <c r="E41" s="357"/>
      <c r="G41" s="305"/>
      <c r="H41" s="149"/>
      <c r="I41" s="306"/>
      <c r="K41" s="321"/>
      <c r="L41" s="167"/>
      <c r="M41" s="322"/>
    </row>
    <row r="42" spans="1:166" ht="12.75" customHeight="1" x14ac:dyDescent="0.2">
      <c r="A42" s="109" t="s">
        <v>424</v>
      </c>
      <c r="B42" s="106" t="s">
        <v>110</v>
      </c>
      <c r="C42" s="2">
        <v>6</v>
      </c>
      <c r="D42" s="195">
        <v>300</v>
      </c>
      <c r="E42" s="358">
        <f t="shared" si="11"/>
        <v>1800</v>
      </c>
      <c r="G42" s="305"/>
      <c r="H42" s="149"/>
      <c r="I42" s="306"/>
      <c r="K42" s="321">
        <f t="shared" si="13"/>
        <v>6</v>
      </c>
      <c r="L42" s="167">
        <f t="shared" si="12"/>
        <v>300</v>
      </c>
      <c r="M42" s="322">
        <f t="shared" si="12"/>
        <v>1800</v>
      </c>
    </row>
    <row r="43" spans="1:166" ht="12.75" customHeight="1" x14ac:dyDescent="0.2">
      <c r="A43" s="109" t="s">
        <v>425</v>
      </c>
      <c r="B43" s="64" t="s">
        <v>350</v>
      </c>
      <c r="C43" s="2">
        <v>8</v>
      </c>
      <c r="D43" s="191">
        <v>150</v>
      </c>
      <c r="E43" s="358">
        <f t="shared" si="11"/>
        <v>1200</v>
      </c>
      <c r="G43" s="305"/>
      <c r="H43" s="149"/>
      <c r="I43" s="306"/>
      <c r="K43" s="321">
        <f t="shared" si="13"/>
        <v>8</v>
      </c>
      <c r="L43" s="167">
        <f t="shared" si="12"/>
        <v>150</v>
      </c>
      <c r="M43" s="322">
        <f t="shared" si="12"/>
        <v>1200</v>
      </c>
    </row>
    <row r="44" spans="1:166" ht="12.75" customHeight="1" x14ac:dyDescent="0.2">
      <c r="A44" s="109" t="s">
        <v>438</v>
      </c>
      <c r="B44" s="64" t="s">
        <v>350</v>
      </c>
      <c r="C44" s="2">
        <v>1</v>
      </c>
      <c r="D44" s="191">
        <v>349</v>
      </c>
      <c r="E44" s="358">
        <f t="shared" si="11"/>
        <v>349</v>
      </c>
      <c r="G44" s="305"/>
      <c r="H44" s="149"/>
      <c r="I44" s="306"/>
      <c r="K44" s="321">
        <f t="shared" si="13"/>
        <v>1</v>
      </c>
      <c r="L44" s="167">
        <f t="shared" si="12"/>
        <v>349</v>
      </c>
      <c r="M44" s="322">
        <f t="shared" si="12"/>
        <v>349</v>
      </c>
    </row>
    <row r="45" spans="1:166" ht="12.75" customHeight="1" x14ac:dyDescent="0.2">
      <c r="A45" s="109" t="s">
        <v>427</v>
      </c>
      <c r="B45" s="64" t="s">
        <v>350</v>
      </c>
      <c r="C45" s="2">
        <v>1</v>
      </c>
      <c r="D45" s="191">
        <v>150</v>
      </c>
      <c r="E45" s="358">
        <f t="shared" si="11"/>
        <v>150</v>
      </c>
      <c r="G45" s="305"/>
      <c r="H45" s="149"/>
      <c r="I45" s="306"/>
      <c r="K45" s="321">
        <f t="shared" si="13"/>
        <v>1</v>
      </c>
      <c r="L45" s="167">
        <f t="shared" si="12"/>
        <v>150</v>
      </c>
      <c r="M45" s="322">
        <f t="shared" si="12"/>
        <v>150</v>
      </c>
    </row>
    <row r="46" spans="1:166" ht="12.75" customHeight="1" x14ac:dyDescent="0.2">
      <c r="A46" s="109" t="s">
        <v>428</v>
      </c>
      <c r="B46" s="64" t="s">
        <v>350</v>
      </c>
      <c r="C46" s="2">
        <v>3</v>
      </c>
      <c r="D46" s="191">
        <v>70</v>
      </c>
      <c r="E46" s="358">
        <f t="shared" si="11"/>
        <v>210</v>
      </c>
      <c r="G46" s="305"/>
      <c r="H46" s="149"/>
      <c r="I46" s="306"/>
      <c r="K46" s="321">
        <f t="shared" si="13"/>
        <v>3</v>
      </c>
      <c r="L46" s="167">
        <f t="shared" si="12"/>
        <v>70</v>
      </c>
      <c r="M46" s="322">
        <f t="shared" si="12"/>
        <v>210</v>
      </c>
    </row>
    <row r="47" spans="1:166" ht="12.75" customHeight="1" x14ac:dyDescent="0.2">
      <c r="A47" s="109" t="s">
        <v>429</v>
      </c>
      <c r="B47" s="64" t="s">
        <v>350</v>
      </c>
      <c r="C47" s="2">
        <v>20</v>
      </c>
      <c r="D47" s="191">
        <v>2</v>
      </c>
      <c r="E47" s="358">
        <f t="shared" si="11"/>
        <v>40</v>
      </c>
      <c r="G47" s="305"/>
      <c r="H47" s="149"/>
      <c r="I47" s="306"/>
      <c r="K47" s="321">
        <f t="shared" si="13"/>
        <v>20</v>
      </c>
      <c r="L47" s="167">
        <f t="shared" si="12"/>
        <v>2</v>
      </c>
      <c r="M47" s="322">
        <f t="shared" si="12"/>
        <v>40</v>
      </c>
    </row>
    <row r="48" spans="1:166" ht="12.75" customHeight="1" x14ac:dyDescent="0.2">
      <c r="A48" s="109" t="s">
        <v>430</v>
      </c>
      <c r="B48" s="64" t="s">
        <v>350</v>
      </c>
      <c r="C48" s="2">
        <v>10</v>
      </c>
      <c r="D48" s="191">
        <v>1.5</v>
      </c>
      <c r="E48" s="358">
        <f t="shared" si="11"/>
        <v>15</v>
      </c>
      <c r="G48" s="305"/>
      <c r="H48" s="149"/>
      <c r="I48" s="306"/>
      <c r="K48" s="321">
        <f t="shared" si="13"/>
        <v>10</v>
      </c>
      <c r="L48" s="167">
        <f t="shared" si="12"/>
        <v>1.5</v>
      </c>
      <c r="M48" s="322">
        <f t="shared" si="12"/>
        <v>15</v>
      </c>
    </row>
    <row r="49" spans="1:166" ht="12.75" customHeight="1" x14ac:dyDescent="0.2">
      <c r="A49" s="109" t="s">
        <v>431</v>
      </c>
      <c r="B49" s="64" t="s">
        <v>350</v>
      </c>
      <c r="C49" s="2">
        <v>4</v>
      </c>
      <c r="D49" s="191">
        <v>35</v>
      </c>
      <c r="E49" s="358">
        <f t="shared" si="11"/>
        <v>140</v>
      </c>
      <c r="G49" s="305"/>
      <c r="H49" s="149"/>
      <c r="I49" s="306"/>
      <c r="K49" s="321">
        <f t="shared" si="13"/>
        <v>4</v>
      </c>
      <c r="L49" s="167">
        <f t="shared" si="12"/>
        <v>35</v>
      </c>
      <c r="M49" s="322">
        <f t="shared" si="12"/>
        <v>140</v>
      </c>
    </row>
    <row r="50" spans="1:166" ht="12.75" customHeight="1" x14ac:dyDescent="0.2">
      <c r="A50" s="109" t="s">
        <v>432</v>
      </c>
      <c r="B50" s="64" t="s">
        <v>351</v>
      </c>
      <c r="C50" s="2">
        <v>1</v>
      </c>
      <c r="D50" s="191">
        <v>500</v>
      </c>
      <c r="E50" s="358">
        <f t="shared" si="11"/>
        <v>500</v>
      </c>
      <c r="G50" s="305"/>
      <c r="H50" s="149"/>
      <c r="I50" s="306"/>
      <c r="K50" s="321">
        <f t="shared" si="13"/>
        <v>1</v>
      </c>
      <c r="L50" s="167">
        <f t="shared" si="12"/>
        <v>500</v>
      </c>
      <c r="M50" s="322">
        <f t="shared" si="12"/>
        <v>500</v>
      </c>
    </row>
    <row r="51" spans="1:166" s="285" customFormat="1" ht="15" customHeight="1" x14ac:dyDescent="0.2">
      <c r="A51" s="423" t="s">
        <v>13</v>
      </c>
      <c r="B51" s="424"/>
      <c r="C51" s="424"/>
      <c r="D51" s="425"/>
      <c r="E51" s="310">
        <f>SUM(E36:E50)</f>
        <v>18084</v>
      </c>
      <c r="F51" s="97"/>
      <c r="G51" s="309"/>
      <c r="H51" s="287"/>
      <c r="I51" s="313"/>
      <c r="J51" s="97"/>
      <c r="K51" s="309"/>
      <c r="L51" s="287"/>
      <c r="M51" s="310">
        <f>E51</f>
        <v>18084</v>
      </c>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row>
    <row r="52" spans="1:166" s="97" customFormat="1" ht="21" customHeight="1" x14ac:dyDescent="0.2">
      <c r="A52" s="244" t="s">
        <v>353</v>
      </c>
      <c r="B52" s="245"/>
      <c r="C52" s="246"/>
      <c r="D52" s="247"/>
      <c r="E52" s="359"/>
      <c r="G52" s="307"/>
      <c r="H52" s="181"/>
      <c r="I52" s="308"/>
      <c r="K52" s="307"/>
      <c r="L52" s="181"/>
      <c r="M52" s="308"/>
    </row>
    <row r="53" spans="1:166" x14ac:dyDescent="0.2">
      <c r="A53" s="62" t="s">
        <v>354</v>
      </c>
      <c r="B53" s="3" t="s">
        <v>169</v>
      </c>
      <c r="C53" s="179">
        <v>30</v>
      </c>
      <c r="D53" s="186">
        <v>4000</v>
      </c>
      <c r="E53" s="364">
        <v>4000</v>
      </c>
      <c r="G53" s="305">
        <f>C53</f>
        <v>30</v>
      </c>
      <c r="H53" s="149">
        <f t="shared" ref="H53:I55" si="14">D53</f>
        <v>4000</v>
      </c>
      <c r="I53" s="306">
        <f t="shared" si="14"/>
        <v>4000</v>
      </c>
      <c r="K53" s="321"/>
      <c r="L53" s="167"/>
      <c r="M53" s="322"/>
    </row>
    <row r="54" spans="1:166" x14ac:dyDescent="0.2">
      <c r="A54" s="62" t="s">
        <v>355</v>
      </c>
      <c r="B54" s="64" t="s">
        <v>169</v>
      </c>
      <c r="C54" s="179">
        <v>30</v>
      </c>
      <c r="D54" s="186">
        <v>4000</v>
      </c>
      <c r="E54" s="364">
        <v>4000</v>
      </c>
      <c r="G54" s="305">
        <f t="shared" ref="G54:G55" si="15">C54</f>
        <v>30</v>
      </c>
      <c r="H54" s="149">
        <f t="shared" si="14"/>
        <v>4000</v>
      </c>
      <c r="I54" s="306">
        <f t="shared" si="14"/>
        <v>4000</v>
      </c>
      <c r="K54" s="321"/>
      <c r="L54" s="167"/>
      <c r="M54" s="322"/>
    </row>
    <row r="55" spans="1:166" x14ac:dyDescent="0.2">
      <c r="A55" s="62" t="s">
        <v>356</v>
      </c>
      <c r="B55" s="64" t="s">
        <v>84</v>
      </c>
      <c r="C55" s="5">
        <v>24</v>
      </c>
      <c r="D55" s="120">
        <v>30</v>
      </c>
      <c r="E55" s="365">
        <f>C55*D55</f>
        <v>720</v>
      </c>
      <c r="G55" s="305">
        <f t="shared" si="15"/>
        <v>24</v>
      </c>
      <c r="H55" s="149">
        <f t="shared" si="14"/>
        <v>30</v>
      </c>
      <c r="I55" s="306">
        <f t="shared" si="14"/>
        <v>720</v>
      </c>
      <c r="K55" s="321"/>
      <c r="L55" s="167"/>
      <c r="M55" s="322"/>
    </row>
    <row r="56" spans="1:166" s="97" customFormat="1" ht="15" customHeight="1" x14ac:dyDescent="0.2">
      <c r="A56" s="259" t="s">
        <v>417</v>
      </c>
      <c r="B56" s="257"/>
      <c r="C56" s="257"/>
      <c r="D56" s="257"/>
      <c r="E56" s="366"/>
      <c r="G56" s="305"/>
      <c r="H56" s="149"/>
      <c r="I56" s="306"/>
      <c r="K56" s="307"/>
      <c r="L56" s="181"/>
      <c r="M56" s="308"/>
    </row>
    <row r="57" spans="1:166" ht="15" customHeight="1" x14ac:dyDescent="0.2">
      <c r="A57" s="108" t="s">
        <v>418</v>
      </c>
      <c r="B57" s="64" t="s">
        <v>165</v>
      </c>
      <c r="C57" s="66">
        <v>911</v>
      </c>
      <c r="D57" s="196">
        <v>9</v>
      </c>
      <c r="E57" s="196">
        <f t="shared" ref="E57:E62" si="16">C57*D57</f>
        <v>8199</v>
      </c>
      <c r="G57" s="305">
        <f t="shared" ref="G57:I62" si="17">C57</f>
        <v>911</v>
      </c>
      <c r="H57" s="149">
        <f t="shared" si="17"/>
        <v>9</v>
      </c>
      <c r="I57" s="306">
        <f t="shared" si="17"/>
        <v>8199</v>
      </c>
      <c r="K57" s="321"/>
      <c r="L57" s="167"/>
      <c r="M57" s="322"/>
    </row>
    <row r="58" spans="1:166" ht="15" customHeight="1" x14ac:dyDescent="0.2">
      <c r="A58" s="62" t="s">
        <v>419</v>
      </c>
      <c r="B58" s="64" t="s">
        <v>166</v>
      </c>
      <c r="C58" s="66">
        <v>2</v>
      </c>
      <c r="D58" s="196">
        <v>200</v>
      </c>
      <c r="E58" s="196">
        <f t="shared" si="16"/>
        <v>400</v>
      </c>
      <c r="G58" s="305">
        <f t="shared" si="17"/>
        <v>2</v>
      </c>
      <c r="H58" s="149">
        <f t="shared" si="17"/>
        <v>200</v>
      </c>
      <c r="I58" s="306">
        <f t="shared" si="17"/>
        <v>400</v>
      </c>
      <c r="K58" s="321"/>
      <c r="L58" s="167"/>
      <c r="M58" s="322"/>
    </row>
    <row r="59" spans="1:166" ht="15" customHeight="1" x14ac:dyDescent="0.2">
      <c r="A59" s="62" t="s">
        <v>420</v>
      </c>
      <c r="B59" s="64" t="s">
        <v>167</v>
      </c>
      <c r="C59" s="66">
        <v>8</v>
      </c>
      <c r="D59" s="196">
        <v>50</v>
      </c>
      <c r="E59" s="196">
        <f t="shared" si="16"/>
        <v>400</v>
      </c>
      <c r="G59" s="305">
        <f t="shared" si="17"/>
        <v>8</v>
      </c>
      <c r="H59" s="149">
        <f t="shared" si="17"/>
        <v>50</v>
      </c>
      <c r="I59" s="306">
        <f t="shared" si="17"/>
        <v>400</v>
      </c>
      <c r="K59" s="321"/>
      <c r="L59" s="167"/>
      <c r="M59" s="322"/>
    </row>
    <row r="60" spans="1:166" ht="15" customHeight="1" x14ac:dyDescent="0.2">
      <c r="A60" s="108" t="s">
        <v>421</v>
      </c>
      <c r="B60" s="184" t="s">
        <v>168</v>
      </c>
      <c r="C60" s="179">
        <v>2</v>
      </c>
      <c r="D60" s="196">
        <v>540</v>
      </c>
      <c r="E60" s="196">
        <f t="shared" si="16"/>
        <v>1080</v>
      </c>
      <c r="G60" s="305">
        <f t="shared" si="17"/>
        <v>2</v>
      </c>
      <c r="H60" s="149">
        <f t="shared" si="17"/>
        <v>540</v>
      </c>
      <c r="I60" s="306">
        <f t="shared" si="17"/>
        <v>1080</v>
      </c>
      <c r="K60" s="321"/>
      <c r="L60" s="167"/>
      <c r="M60" s="322"/>
    </row>
    <row r="61" spans="1:166" ht="15" customHeight="1" x14ac:dyDescent="0.2">
      <c r="A61" s="62" t="s">
        <v>422</v>
      </c>
      <c r="B61" s="122" t="s">
        <v>168</v>
      </c>
      <c r="C61" s="66">
        <v>4</v>
      </c>
      <c r="D61" s="196">
        <v>120</v>
      </c>
      <c r="E61" s="196">
        <f t="shared" si="16"/>
        <v>480</v>
      </c>
      <c r="G61" s="305">
        <f t="shared" si="17"/>
        <v>4</v>
      </c>
      <c r="H61" s="149">
        <f t="shared" si="17"/>
        <v>120</v>
      </c>
      <c r="I61" s="306">
        <f t="shared" si="17"/>
        <v>480</v>
      </c>
      <c r="K61" s="321"/>
      <c r="L61" s="167"/>
      <c r="M61" s="322"/>
    </row>
    <row r="62" spans="1:166" s="105" customFormat="1" ht="38.25" x14ac:dyDescent="0.2">
      <c r="A62" s="70" t="s">
        <v>423</v>
      </c>
      <c r="B62" s="104" t="s">
        <v>168</v>
      </c>
      <c r="C62" s="101">
        <v>36</v>
      </c>
      <c r="D62" s="353">
        <v>22</v>
      </c>
      <c r="E62" s="353">
        <f t="shared" si="16"/>
        <v>792</v>
      </c>
      <c r="F62" s="289"/>
      <c r="G62" s="305">
        <f t="shared" si="17"/>
        <v>36</v>
      </c>
      <c r="H62" s="149">
        <f t="shared" si="17"/>
        <v>22</v>
      </c>
      <c r="I62" s="306">
        <f t="shared" si="17"/>
        <v>792</v>
      </c>
      <c r="J62" s="289"/>
      <c r="K62" s="323"/>
      <c r="L62" s="171"/>
      <c r="M62" s="324"/>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89"/>
      <c r="AY62" s="289"/>
      <c r="AZ62" s="289"/>
      <c r="BA62" s="289"/>
      <c r="BB62" s="289"/>
      <c r="BC62" s="289"/>
      <c r="BD62" s="289"/>
      <c r="BE62" s="289"/>
      <c r="BF62" s="289"/>
      <c r="BG62" s="289"/>
      <c r="BH62" s="289"/>
      <c r="BI62" s="289"/>
      <c r="BJ62" s="289"/>
      <c r="BK62" s="289"/>
      <c r="BL62" s="289"/>
      <c r="BM62" s="289"/>
      <c r="BN62" s="289"/>
      <c r="BO62" s="289"/>
      <c r="BP62" s="289"/>
      <c r="BQ62" s="289"/>
      <c r="BR62" s="289"/>
      <c r="BS62" s="289"/>
      <c r="BT62" s="289"/>
      <c r="BU62" s="289"/>
      <c r="BV62" s="289"/>
      <c r="BW62" s="289"/>
      <c r="BX62" s="289"/>
      <c r="BY62" s="289"/>
      <c r="BZ62" s="289"/>
      <c r="CA62" s="289"/>
      <c r="CB62" s="289"/>
      <c r="CC62" s="289"/>
      <c r="CD62" s="289"/>
      <c r="CE62" s="289"/>
      <c r="CF62" s="289"/>
      <c r="CG62" s="289"/>
      <c r="CH62" s="289"/>
      <c r="CI62" s="289"/>
      <c r="CJ62" s="289"/>
      <c r="CK62" s="289"/>
      <c r="CL62" s="289"/>
      <c r="CM62" s="289"/>
      <c r="CN62" s="289"/>
      <c r="CO62" s="289"/>
      <c r="CP62" s="289"/>
      <c r="CQ62" s="289"/>
      <c r="CR62" s="289"/>
      <c r="CS62" s="289"/>
      <c r="CT62" s="289"/>
      <c r="CU62" s="289"/>
      <c r="CV62" s="289"/>
      <c r="CW62" s="289"/>
      <c r="CX62" s="289"/>
      <c r="CY62" s="289"/>
      <c r="CZ62" s="289"/>
      <c r="DA62" s="289"/>
      <c r="DB62" s="289"/>
      <c r="DC62" s="289"/>
      <c r="DD62" s="289"/>
      <c r="DE62" s="289"/>
      <c r="DF62" s="289"/>
      <c r="DG62" s="289"/>
      <c r="DH62" s="289"/>
      <c r="DI62" s="289"/>
      <c r="DJ62" s="289"/>
      <c r="DK62" s="289"/>
      <c r="DL62" s="289"/>
      <c r="DM62" s="289"/>
      <c r="DN62" s="289"/>
      <c r="DO62" s="289"/>
      <c r="DP62" s="289"/>
      <c r="DQ62" s="289"/>
      <c r="DR62" s="289"/>
      <c r="DS62" s="289"/>
      <c r="DT62" s="289"/>
      <c r="DU62" s="289"/>
      <c r="DV62" s="289"/>
      <c r="DW62" s="289"/>
      <c r="DX62" s="289"/>
      <c r="DY62" s="289"/>
      <c r="DZ62" s="289"/>
      <c r="EA62" s="289"/>
      <c r="EB62" s="289"/>
      <c r="EC62" s="289"/>
      <c r="ED62" s="289"/>
      <c r="EE62" s="289"/>
      <c r="EF62" s="289"/>
      <c r="EG62" s="289"/>
      <c r="EH62" s="289"/>
      <c r="EI62" s="289"/>
      <c r="EJ62" s="289"/>
      <c r="EK62" s="289"/>
      <c r="EL62" s="289"/>
      <c r="EM62" s="289"/>
      <c r="EN62" s="289"/>
      <c r="EO62" s="289"/>
      <c r="EP62" s="289"/>
      <c r="EQ62" s="289"/>
      <c r="ER62" s="289"/>
      <c r="ES62" s="289"/>
      <c r="ET62" s="289"/>
      <c r="EU62" s="289"/>
      <c r="EV62" s="289"/>
      <c r="EW62" s="289"/>
      <c r="EX62" s="289"/>
      <c r="EY62" s="289"/>
      <c r="EZ62" s="289"/>
      <c r="FA62" s="289"/>
      <c r="FB62" s="289"/>
      <c r="FC62" s="289"/>
      <c r="FD62" s="289"/>
      <c r="FE62" s="289"/>
      <c r="FF62" s="289"/>
      <c r="FG62" s="289"/>
      <c r="FH62" s="289"/>
      <c r="FI62" s="289"/>
      <c r="FJ62" s="289"/>
    </row>
    <row r="63" spans="1:166" s="285" customFormat="1" ht="14.25" x14ac:dyDescent="0.2">
      <c r="A63" s="451" t="s">
        <v>25</v>
      </c>
      <c r="B63" s="438"/>
      <c r="C63" s="438"/>
      <c r="D63" s="438"/>
      <c r="E63" s="314">
        <f>SUM(E53:E62)</f>
        <v>20071</v>
      </c>
      <c r="F63" s="97"/>
      <c r="G63" s="309"/>
      <c r="H63" s="287"/>
      <c r="I63" s="314">
        <f>E63</f>
        <v>20071</v>
      </c>
      <c r="J63" s="97"/>
      <c r="K63" s="309"/>
      <c r="L63" s="287"/>
      <c r="M63" s="313"/>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row>
    <row r="64" spans="1:166" s="97" customFormat="1" ht="15" x14ac:dyDescent="0.25">
      <c r="A64" s="367" t="s">
        <v>435</v>
      </c>
      <c r="B64" s="251"/>
      <c r="C64" s="251"/>
      <c r="D64" s="252"/>
      <c r="E64" s="368">
        <f>E65+E66+E67+E68+E69+E70+E71+E72+E73</f>
        <v>90889</v>
      </c>
      <c r="G64" s="307"/>
      <c r="H64" s="181"/>
      <c r="I64" s="368">
        <f>I65+I66+I67+I68+I69+I70+I71+I72+I73</f>
        <v>63181</v>
      </c>
      <c r="K64" s="307"/>
      <c r="L64" s="181"/>
      <c r="M64" s="368">
        <f>M65+M66+M67+M68+M69+M70+M71+M72+M73</f>
        <v>27708</v>
      </c>
    </row>
    <row r="65" spans="1:166" s="267" customFormat="1" ht="45" customHeight="1" x14ac:dyDescent="0.2">
      <c r="A65" s="452" t="s">
        <v>357</v>
      </c>
      <c r="B65" s="453"/>
      <c r="C65" s="453"/>
      <c r="D65" s="454"/>
      <c r="E65" s="317">
        <v>940</v>
      </c>
      <c r="F65" s="97"/>
      <c r="G65" s="315"/>
      <c r="H65" s="268"/>
      <c r="I65" s="316"/>
      <c r="J65" s="97"/>
      <c r="K65" s="315"/>
      <c r="L65" s="268"/>
      <c r="M65" s="317">
        <f>E65</f>
        <v>940</v>
      </c>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row>
    <row r="66" spans="1:166" s="267" customFormat="1" ht="45" customHeight="1" x14ac:dyDescent="0.2">
      <c r="A66" s="452" t="s">
        <v>360</v>
      </c>
      <c r="B66" s="453"/>
      <c r="C66" s="453"/>
      <c r="D66" s="454"/>
      <c r="E66" s="317">
        <v>23700</v>
      </c>
      <c r="F66" s="97"/>
      <c r="G66" s="315"/>
      <c r="H66" s="268"/>
      <c r="I66" s="317">
        <f>E66</f>
        <v>23700</v>
      </c>
      <c r="J66" s="97"/>
      <c r="K66" s="315"/>
      <c r="L66" s="268"/>
      <c r="M66" s="316"/>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c r="DM66" s="97"/>
      <c r="DN66" s="97"/>
      <c r="DO66" s="97"/>
      <c r="DP66" s="97"/>
      <c r="DQ66" s="97"/>
      <c r="DR66" s="97"/>
      <c r="DS66" s="97"/>
      <c r="DT66" s="97"/>
      <c r="DU66" s="97"/>
      <c r="DV66" s="97"/>
      <c r="DW66" s="97"/>
      <c r="DX66" s="97"/>
      <c r="DY66" s="97"/>
      <c r="DZ66" s="97"/>
      <c r="EA66" s="97"/>
      <c r="EB66" s="97"/>
      <c r="EC66" s="97"/>
      <c r="ED66" s="97"/>
      <c r="EE66" s="97"/>
      <c r="EF66" s="97"/>
      <c r="EG66" s="97"/>
      <c r="EH66" s="97"/>
      <c r="EI66" s="97"/>
      <c r="EJ66" s="97"/>
      <c r="EK66" s="97"/>
      <c r="EL66" s="97"/>
      <c r="EM66" s="97"/>
      <c r="EN66" s="97"/>
      <c r="EO66" s="97"/>
      <c r="EP66" s="97"/>
      <c r="EQ66" s="97"/>
      <c r="ER66" s="97"/>
      <c r="ES66" s="97"/>
      <c r="ET66" s="97"/>
      <c r="EU66" s="97"/>
      <c r="EV66" s="97"/>
      <c r="EW66" s="97"/>
      <c r="EX66" s="97"/>
      <c r="EY66" s="97"/>
      <c r="EZ66" s="97"/>
      <c r="FA66" s="97"/>
      <c r="FB66" s="97"/>
      <c r="FC66" s="97"/>
      <c r="FD66" s="97"/>
      <c r="FE66" s="97"/>
      <c r="FF66" s="97"/>
      <c r="FG66" s="97"/>
      <c r="FH66" s="97"/>
      <c r="FI66" s="97"/>
      <c r="FJ66" s="97"/>
    </row>
    <row r="67" spans="1:166" s="267" customFormat="1" ht="45" customHeight="1" x14ac:dyDescent="0.2">
      <c r="A67" s="296" t="s">
        <v>384</v>
      </c>
      <c r="B67" s="266"/>
      <c r="C67" s="266"/>
      <c r="D67" s="297"/>
      <c r="E67" s="317">
        <v>11530</v>
      </c>
      <c r="F67" s="97"/>
      <c r="G67" s="315"/>
      <c r="H67" s="268"/>
      <c r="I67" s="318"/>
      <c r="J67" s="97"/>
      <c r="K67" s="315"/>
      <c r="L67" s="268"/>
      <c r="M67" s="317">
        <f>E67</f>
        <v>11530</v>
      </c>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row>
    <row r="68" spans="1:166" s="267" customFormat="1" ht="45" customHeight="1" x14ac:dyDescent="0.2">
      <c r="A68" s="265" t="s">
        <v>385</v>
      </c>
      <c r="B68" s="266"/>
      <c r="C68" s="266"/>
      <c r="D68" s="266"/>
      <c r="E68" s="317">
        <v>7998</v>
      </c>
      <c r="F68" s="97"/>
      <c r="G68" s="315"/>
      <c r="H68" s="268"/>
      <c r="I68" s="316"/>
      <c r="J68" s="97"/>
      <c r="K68" s="315"/>
      <c r="L68" s="268"/>
      <c r="M68" s="317">
        <f>E68</f>
        <v>7998</v>
      </c>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row>
    <row r="69" spans="1:166" s="267" customFormat="1" ht="45" customHeight="1" x14ac:dyDescent="0.2">
      <c r="A69" s="452" t="s">
        <v>440</v>
      </c>
      <c r="B69" s="453"/>
      <c r="C69" s="453"/>
      <c r="D69" s="454"/>
      <c r="E69" s="317">
        <v>5025</v>
      </c>
      <c r="F69" s="97"/>
      <c r="G69" s="315"/>
      <c r="H69" s="268"/>
      <c r="I69" s="317">
        <f>E69</f>
        <v>5025</v>
      </c>
      <c r="J69" s="97"/>
      <c r="K69" s="315"/>
      <c r="L69" s="268"/>
      <c r="M69" s="316"/>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row>
    <row r="70" spans="1:166" s="267" customFormat="1" ht="45" customHeight="1" x14ac:dyDescent="0.2">
      <c r="A70" s="452" t="s">
        <v>388</v>
      </c>
      <c r="B70" s="453"/>
      <c r="C70" s="453"/>
      <c r="D70" s="454"/>
      <c r="E70" s="317">
        <v>1700</v>
      </c>
      <c r="F70" s="97"/>
      <c r="G70" s="315"/>
      <c r="H70" s="268"/>
      <c r="I70" s="316"/>
      <c r="J70" s="97"/>
      <c r="K70" s="315"/>
      <c r="L70" s="268"/>
      <c r="M70" s="317">
        <f>E70</f>
        <v>1700</v>
      </c>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row>
    <row r="71" spans="1:166" s="267" customFormat="1" ht="45" customHeight="1" x14ac:dyDescent="0.2">
      <c r="A71" s="452" t="s">
        <v>437</v>
      </c>
      <c r="B71" s="453"/>
      <c r="C71" s="453"/>
      <c r="D71" s="454"/>
      <c r="E71" s="317">
        <v>24831</v>
      </c>
      <c r="F71" s="97"/>
      <c r="G71" s="315"/>
      <c r="H71" s="268"/>
      <c r="I71" s="317">
        <f>E71</f>
        <v>24831</v>
      </c>
      <c r="J71" s="97"/>
      <c r="K71" s="315"/>
      <c r="L71" s="268"/>
      <c r="M71" s="316"/>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c r="DM71" s="97"/>
      <c r="DN71" s="97"/>
      <c r="DO71" s="97"/>
      <c r="DP71" s="97"/>
      <c r="DQ71" s="97"/>
      <c r="DR71" s="97"/>
      <c r="DS71" s="97"/>
      <c r="DT71" s="97"/>
      <c r="DU71" s="97"/>
      <c r="DV71" s="97"/>
      <c r="DW71" s="97"/>
      <c r="DX71" s="97"/>
      <c r="DY71" s="97"/>
      <c r="DZ71" s="97"/>
      <c r="EA71" s="97"/>
      <c r="EB71" s="97"/>
      <c r="EC71" s="97"/>
      <c r="ED71" s="97"/>
      <c r="EE71" s="97"/>
      <c r="EF71" s="97"/>
      <c r="EG71" s="97"/>
      <c r="EH71" s="97"/>
      <c r="EI71" s="97"/>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row>
    <row r="72" spans="1:166" s="267" customFormat="1" ht="45" customHeight="1" x14ac:dyDescent="0.2">
      <c r="A72" s="455" t="s">
        <v>403</v>
      </c>
      <c r="B72" s="456"/>
      <c r="C72" s="456"/>
      <c r="D72" s="457"/>
      <c r="E72" s="317">
        <v>5540</v>
      </c>
      <c r="F72" s="97"/>
      <c r="G72" s="315"/>
      <c r="H72" s="268"/>
      <c r="I72" s="316"/>
      <c r="J72" s="97"/>
      <c r="K72" s="315"/>
      <c r="L72" s="268"/>
      <c r="M72" s="317">
        <f>E72</f>
        <v>5540</v>
      </c>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c r="DM72" s="97"/>
      <c r="DN72" s="97"/>
      <c r="DO72" s="97"/>
      <c r="DP72" s="97"/>
      <c r="DQ72" s="97"/>
      <c r="DR72" s="97"/>
      <c r="DS72" s="97"/>
      <c r="DT72" s="97"/>
      <c r="DU72" s="97"/>
      <c r="DV72" s="97"/>
      <c r="DW72" s="97"/>
      <c r="DX72" s="97"/>
      <c r="DY72" s="97"/>
      <c r="DZ72" s="97"/>
      <c r="EA72" s="97"/>
      <c r="EB72" s="97"/>
      <c r="EC72" s="97"/>
      <c r="ED72" s="97"/>
      <c r="EE72" s="97"/>
      <c r="EF72" s="97"/>
      <c r="EG72" s="97"/>
      <c r="EH72" s="97"/>
      <c r="EI72" s="97"/>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row>
    <row r="73" spans="1:166" s="267" customFormat="1" ht="45" customHeight="1" thickBot="1" x14ac:dyDescent="0.25">
      <c r="A73" s="452" t="s">
        <v>408</v>
      </c>
      <c r="B73" s="453"/>
      <c r="C73" s="453"/>
      <c r="D73" s="454"/>
      <c r="E73" s="317">
        <v>9625</v>
      </c>
      <c r="F73" s="97"/>
      <c r="G73" s="315"/>
      <c r="H73" s="268"/>
      <c r="I73" s="317">
        <f>E73</f>
        <v>9625</v>
      </c>
      <c r="J73" s="97"/>
      <c r="K73" s="315"/>
      <c r="L73" s="268"/>
      <c r="M73" s="316"/>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c r="DM73" s="97"/>
      <c r="DN73" s="97"/>
      <c r="DO73" s="97"/>
      <c r="DP73" s="97"/>
      <c r="DQ73" s="97"/>
      <c r="DR73" s="97"/>
      <c r="DS73" s="97"/>
      <c r="DT73" s="97"/>
      <c r="DU73" s="97"/>
      <c r="DV73" s="97"/>
      <c r="DW73" s="97"/>
      <c r="DX73" s="97"/>
      <c r="DY73" s="97"/>
      <c r="DZ73" s="97"/>
      <c r="EA73" s="97"/>
      <c r="EB73" s="97"/>
      <c r="EC73" s="97"/>
      <c r="ED73" s="97"/>
      <c r="EE73" s="97"/>
      <c r="EF73" s="97"/>
      <c r="EG73" s="97"/>
      <c r="EH73" s="97"/>
      <c r="EI73" s="97"/>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row>
    <row r="74" spans="1:166" s="267" customFormat="1" ht="45" customHeight="1" thickBot="1" x14ac:dyDescent="0.25">
      <c r="A74" s="298" t="s">
        <v>43</v>
      </c>
      <c r="B74" s="299"/>
      <c r="C74" s="300"/>
      <c r="D74" s="301"/>
      <c r="E74" s="369">
        <f>E16+E21+E34+E51+E63+E64</f>
        <v>223214</v>
      </c>
      <c r="F74" s="295"/>
      <c r="G74" s="315"/>
      <c r="H74" s="268"/>
      <c r="I74" s="369">
        <f>I16+I21+I34+I51+I63+I64</f>
        <v>164462</v>
      </c>
      <c r="J74" s="97"/>
      <c r="K74" s="315"/>
      <c r="L74" s="268"/>
      <c r="M74" s="369">
        <f>M16+M21+M34+M51+M63+M64</f>
        <v>58752</v>
      </c>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row>
    <row r="75" spans="1:166" ht="26.25" thickBot="1" x14ac:dyDescent="0.25">
      <c r="A75" s="60" t="s">
        <v>72</v>
      </c>
      <c r="B75" s="22"/>
      <c r="C75" s="23"/>
      <c r="D75" s="198"/>
      <c r="E75" s="81">
        <f>E74*7%</f>
        <v>15624.980000000001</v>
      </c>
      <c r="F75" s="327"/>
      <c r="G75" s="305"/>
      <c r="H75" s="149"/>
      <c r="I75" s="312">
        <f>E75</f>
        <v>15624.980000000001</v>
      </c>
      <c r="K75" s="321"/>
      <c r="L75" s="167"/>
      <c r="M75" s="322"/>
    </row>
    <row r="76" spans="1:166" ht="31.5" customHeight="1" thickBot="1" x14ac:dyDescent="0.25">
      <c r="A76" s="436" t="s">
        <v>63</v>
      </c>
      <c r="B76" s="427"/>
      <c r="C76" s="427"/>
      <c r="D76" s="437"/>
      <c r="E76" s="80">
        <f>E74+E75</f>
        <v>238838.98</v>
      </c>
      <c r="F76" s="328"/>
      <c r="G76" s="305"/>
      <c r="H76" s="149"/>
      <c r="I76" s="80">
        <f>I74+I75</f>
        <v>180086.98</v>
      </c>
      <c r="K76" s="321"/>
      <c r="L76" s="167"/>
      <c r="M76" s="80">
        <f>M74+M75</f>
        <v>58752</v>
      </c>
    </row>
    <row r="77" spans="1:166" s="352" customFormat="1" ht="26.25" thickBot="1" x14ac:dyDescent="0.25">
      <c r="A77" s="341" t="s">
        <v>71</v>
      </c>
      <c r="B77" s="342"/>
      <c r="C77" s="343"/>
      <c r="D77" s="344"/>
      <c r="E77" s="370">
        <f>E74*5%</f>
        <v>11160.7</v>
      </c>
      <c r="F77" s="345"/>
      <c r="G77" s="346"/>
      <c r="H77" s="347"/>
      <c r="I77" s="400">
        <f>E77</f>
        <v>11160.7</v>
      </c>
      <c r="J77" s="348"/>
      <c r="K77" s="349"/>
      <c r="L77" s="350"/>
      <c r="M77" s="351"/>
      <c r="N77" s="348"/>
      <c r="O77" s="348"/>
      <c r="P77" s="348"/>
      <c r="Q77" s="348"/>
      <c r="R77" s="348"/>
      <c r="S77" s="348"/>
      <c r="T77" s="348"/>
      <c r="U77" s="348"/>
      <c r="V77" s="348"/>
      <c r="W77" s="348"/>
      <c r="X77" s="348"/>
      <c r="Y77" s="348"/>
      <c r="Z77" s="348"/>
      <c r="AA77" s="348"/>
      <c r="AB77" s="348"/>
      <c r="AC77" s="348"/>
      <c r="AD77" s="348"/>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c r="BZ77" s="348"/>
      <c r="CA77" s="348"/>
      <c r="CB77" s="348"/>
      <c r="CC77" s="348"/>
      <c r="CD77" s="348"/>
      <c r="CE77" s="348"/>
      <c r="CF77" s="348"/>
      <c r="CG77" s="348"/>
      <c r="CH77" s="348"/>
      <c r="CI77" s="348"/>
      <c r="CJ77" s="348"/>
      <c r="CK77" s="348"/>
      <c r="CL77" s="348"/>
      <c r="CM77" s="348"/>
      <c r="CN77" s="348"/>
      <c r="CO77" s="348"/>
      <c r="CP77" s="348"/>
      <c r="CQ77" s="348"/>
      <c r="CR77" s="348"/>
      <c r="CS77" s="348"/>
      <c r="CT77" s="348"/>
      <c r="CU77" s="348"/>
      <c r="CV77" s="348"/>
      <c r="CW77" s="348"/>
      <c r="CX77" s="348"/>
      <c r="CY77" s="348"/>
      <c r="CZ77" s="348"/>
      <c r="DA77" s="348"/>
      <c r="DB77" s="348"/>
      <c r="DC77" s="348"/>
      <c r="DD77" s="348"/>
      <c r="DE77" s="348"/>
      <c r="DF77" s="348"/>
      <c r="DG77" s="348"/>
      <c r="DH77" s="348"/>
      <c r="DI77" s="348"/>
      <c r="DJ77" s="348"/>
      <c r="DK77" s="348"/>
      <c r="DL77" s="348"/>
      <c r="DM77" s="348"/>
      <c r="DN77" s="348"/>
      <c r="DO77" s="348"/>
      <c r="DP77" s="348"/>
      <c r="DQ77" s="348"/>
      <c r="DR77" s="348"/>
      <c r="DS77" s="348"/>
      <c r="DT77" s="348"/>
      <c r="DU77" s="348"/>
      <c r="DV77" s="348"/>
      <c r="DW77" s="348"/>
      <c r="DX77" s="348"/>
      <c r="DY77" s="348"/>
      <c r="DZ77" s="348"/>
      <c r="EA77" s="348"/>
      <c r="EB77" s="348"/>
      <c r="EC77" s="348"/>
      <c r="ED77" s="348"/>
      <c r="EE77" s="348"/>
      <c r="EF77" s="348"/>
      <c r="EG77" s="348"/>
      <c r="EH77" s="348"/>
      <c r="EI77" s="348"/>
      <c r="EJ77" s="348"/>
      <c r="EK77" s="348"/>
      <c r="EL77" s="348"/>
      <c r="EM77" s="348"/>
      <c r="EN77" s="348"/>
      <c r="EO77" s="348"/>
      <c r="EP77" s="348"/>
      <c r="EQ77" s="348"/>
      <c r="ER77" s="348"/>
      <c r="ES77" s="348"/>
      <c r="ET77" s="348"/>
      <c r="EU77" s="348"/>
      <c r="EV77" s="348"/>
      <c r="EW77" s="348"/>
      <c r="EX77" s="348"/>
      <c r="EY77" s="348"/>
      <c r="EZ77" s="348"/>
      <c r="FA77" s="348"/>
      <c r="FB77" s="348"/>
      <c r="FC77" s="348"/>
      <c r="FD77" s="348"/>
      <c r="FE77" s="348"/>
      <c r="FF77" s="348"/>
      <c r="FG77" s="348"/>
      <c r="FH77" s="348"/>
      <c r="FI77" s="348"/>
      <c r="FJ77" s="348"/>
    </row>
    <row r="78" spans="1:166" s="206" customFormat="1" ht="16.5" customHeight="1" thickBot="1" x14ac:dyDescent="0.25">
      <c r="A78" s="436" t="s">
        <v>26</v>
      </c>
      <c r="B78" s="427"/>
      <c r="C78" s="427"/>
      <c r="D78" s="437"/>
      <c r="E78" s="80">
        <f>E76+E77</f>
        <v>249999.68000000002</v>
      </c>
      <c r="F78" s="328"/>
      <c r="G78" s="319"/>
      <c r="H78" s="320"/>
      <c r="I78" s="80">
        <f>I76+I77</f>
        <v>191247.68000000002</v>
      </c>
      <c r="J78" s="291"/>
      <c r="K78" s="325"/>
      <c r="L78" s="326"/>
      <c r="M78" s="80">
        <f>M76+M77</f>
        <v>58752</v>
      </c>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291"/>
      <c r="BV78" s="291"/>
      <c r="BW78" s="291"/>
      <c r="BX78" s="291"/>
      <c r="BY78" s="291"/>
      <c r="BZ78" s="291"/>
      <c r="CA78" s="291"/>
      <c r="CB78" s="291"/>
      <c r="CC78" s="291"/>
      <c r="CD78" s="291"/>
      <c r="CE78" s="291"/>
      <c r="CF78" s="291"/>
      <c r="CG78" s="291"/>
      <c r="CH78" s="291"/>
      <c r="CI78" s="291"/>
      <c r="CJ78" s="291"/>
      <c r="CK78" s="291"/>
      <c r="CL78" s="291"/>
      <c r="CM78" s="291"/>
      <c r="CN78" s="291"/>
      <c r="CO78" s="291"/>
      <c r="CP78" s="291"/>
      <c r="CQ78" s="291"/>
      <c r="CR78" s="291"/>
      <c r="CS78" s="291"/>
      <c r="CT78" s="291"/>
      <c r="CU78" s="291"/>
      <c r="CV78" s="291"/>
      <c r="CW78" s="291"/>
      <c r="CX78" s="291"/>
      <c r="CY78" s="291"/>
      <c r="CZ78" s="291"/>
      <c r="DA78" s="291"/>
      <c r="DB78" s="291"/>
      <c r="DC78" s="291"/>
      <c r="DD78" s="291"/>
      <c r="DE78" s="291"/>
      <c r="DF78" s="291"/>
      <c r="DG78" s="291"/>
      <c r="DH78" s="291"/>
      <c r="DI78" s="291"/>
      <c r="DJ78" s="291"/>
      <c r="DK78" s="291"/>
      <c r="DL78" s="291"/>
      <c r="DM78" s="291"/>
      <c r="DN78" s="291"/>
      <c r="DO78" s="291"/>
      <c r="DP78" s="291"/>
      <c r="DQ78" s="291"/>
      <c r="DR78" s="291"/>
      <c r="DS78" s="291"/>
      <c r="DT78" s="291"/>
      <c r="DU78" s="291"/>
      <c r="DV78" s="291"/>
      <c r="DW78" s="291"/>
      <c r="DX78" s="291"/>
      <c r="DY78" s="291"/>
      <c r="DZ78" s="291"/>
      <c r="EA78" s="291"/>
      <c r="EB78" s="291"/>
      <c r="EC78" s="291"/>
      <c r="ED78" s="291"/>
      <c r="EE78" s="291"/>
      <c r="EF78" s="291"/>
      <c r="EG78" s="291"/>
      <c r="EH78" s="291"/>
      <c r="EI78" s="291"/>
      <c r="EJ78" s="291"/>
      <c r="EK78" s="291"/>
      <c r="EL78" s="291"/>
      <c r="EM78" s="291"/>
      <c r="EN78" s="291"/>
      <c r="EO78" s="291"/>
      <c r="EP78" s="291"/>
      <c r="EQ78" s="291"/>
      <c r="ER78" s="291"/>
      <c r="ES78" s="291"/>
      <c r="ET78" s="291"/>
      <c r="EU78" s="291"/>
      <c r="EV78" s="291"/>
      <c r="EW78" s="291"/>
      <c r="EX78" s="291"/>
      <c r="EY78" s="291"/>
      <c r="EZ78" s="291"/>
      <c r="FA78" s="291"/>
      <c r="FB78" s="291"/>
      <c r="FC78" s="291"/>
      <c r="FD78" s="291"/>
      <c r="FE78" s="291"/>
      <c r="FF78" s="291"/>
      <c r="FG78" s="291"/>
      <c r="FH78" s="291"/>
      <c r="FI78" s="291"/>
      <c r="FJ78" s="291"/>
    </row>
    <row r="79" spans="1:166" s="206" customFormat="1" ht="15" customHeight="1" x14ac:dyDescent="0.2">
      <c r="A79" s="12"/>
      <c r="B79" s="13"/>
      <c r="C79" s="121"/>
      <c r="D79" s="200"/>
      <c r="E79" s="204"/>
      <c r="F79" s="291"/>
      <c r="J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1"/>
      <c r="AY79" s="291"/>
      <c r="AZ79" s="291"/>
      <c r="BA79" s="291"/>
      <c r="BB79" s="291"/>
      <c r="BC79" s="291"/>
      <c r="BD79" s="291"/>
      <c r="BE79" s="291"/>
      <c r="BF79" s="291"/>
      <c r="BG79" s="291"/>
      <c r="BH79" s="291"/>
      <c r="BI79" s="291"/>
      <c r="BJ79" s="291"/>
      <c r="BK79" s="291"/>
      <c r="BL79" s="291"/>
      <c r="BM79" s="291"/>
      <c r="BN79" s="291"/>
      <c r="BO79" s="291"/>
      <c r="BP79" s="291"/>
      <c r="BQ79" s="291"/>
      <c r="BR79" s="291"/>
      <c r="BS79" s="291"/>
      <c r="BT79" s="291"/>
      <c r="BU79" s="291"/>
      <c r="BV79" s="291"/>
      <c r="BW79" s="291"/>
      <c r="BX79" s="291"/>
      <c r="BY79" s="291"/>
      <c r="BZ79" s="291"/>
      <c r="CA79" s="291"/>
      <c r="CB79" s="291"/>
      <c r="CC79" s="291"/>
      <c r="CD79" s="291"/>
      <c r="CE79" s="291"/>
      <c r="CF79" s="291"/>
      <c r="CG79" s="291"/>
      <c r="CH79" s="291"/>
      <c r="CI79" s="291"/>
      <c r="CJ79" s="291"/>
      <c r="CK79" s="291"/>
      <c r="CL79" s="291"/>
      <c r="CM79" s="291"/>
      <c r="CN79" s="291"/>
      <c r="CO79" s="291"/>
      <c r="CP79" s="291"/>
      <c r="CQ79" s="291"/>
      <c r="CR79" s="291"/>
      <c r="CS79" s="291"/>
      <c r="CT79" s="291"/>
      <c r="CU79" s="291"/>
      <c r="CV79" s="291"/>
      <c r="CW79" s="291"/>
      <c r="CX79" s="291"/>
      <c r="CY79" s="291"/>
      <c r="CZ79" s="291"/>
      <c r="DA79" s="291"/>
      <c r="DB79" s="291"/>
      <c r="DC79" s="291"/>
      <c r="DD79" s="291"/>
      <c r="DE79" s="291"/>
      <c r="DF79" s="291"/>
      <c r="DG79" s="291"/>
      <c r="DH79" s="291"/>
      <c r="DI79" s="291"/>
      <c r="DJ79" s="291"/>
      <c r="DK79" s="291"/>
      <c r="DL79" s="291"/>
      <c r="DM79" s="291"/>
      <c r="DN79" s="291"/>
      <c r="DO79" s="291"/>
      <c r="DP79" s="291"/>
      <c r="DQ79" s="291"/>
      <c r="DR79" s="291"/>
      <c r="DS79" s="291"/>
      <c r="DT79" s="291"/>
      <c r="DU79" s="291"/>
      <c r="DV79" s="291"/>
      <c r="DW79" s="291"/>
      <c r="DX79" s="291"/>
      <c r="DY79" s="291"/>
      <c r="DZ79" s="291"/>
      <c r="EA79" s="291"/>
      <c r="EB79" s="291"/>
      <c r="EC79" s="291"/>
      <c r="ED79" s="291"/>
      <c r="EE79" s="291"/>
      <c r="EF79" s="291"/>
      <c r="EG79" s="291"/>
      <c r="EH79" s="291"/>
      <c r="EI79" s="291"/>
      <c r="EJ79" s="291"/>
      <c r="EK79" s="291"/>
      <c r="EL79" s="291"/>
      <c r="EM79" s="291"/>
      <c r="EN79" s="291"/>
      <c r="EO79" s="291"/>
      <c r="EP79" s="291"/>
      <c r="EQ79" s="291"/>
      <c r="ER79" s="291"/>
      <c r="ES79" s="291"/>
      <c r="ET79" s="291"/>
      <c r="EU79" s="291"/>
      <c r="EV79" s="291"/>
      <c r="EW79" s="291"/>
      <c r="EX79" s="291"/>
      <c r="EY79" s="291"/>
      <c r="EZ79" s="291"/>
      <c r="FA79" s="291"/>
      <c r="FB79" s="291"/>
      <c r="FC79" s="291"/>
      <c r="FD79" s="291"/>
      <c r="FE79" s="291"/>
      <c r="FF79" s="291"/>
      <c r="FG79" s="291"/>
      <c r="FH79" s="291"/>
      <c r="FI79" s="291"/>
      <c r="FJ79" s="291"/>
    </row>
    <row r="80" spans="1:166" s="206" customFormat="1" ht="35.25" customHeight="1" x14ac:dyDescent="0.2">
      <c r="A80" s="443" t="s">
        <v>66</v>
      </c>
      <c r="B80" s="443"/>
      <c r="C80" s="443"/>
      <c r="D80" s="443"/>
      <c r="E80" s="443"/>
      <c r="F80" s="329"/>
      <c r="G80" s="87"/>
      <c r="J80" s="291"/>
      <c r="N80" s="291"/>
      <c r="O80" s="291"/>
      <c r="P80" s="291"/>
      <c r="Q80" s="291"/>
      <c r="R80" s="291"/>
      <c r="S80" s="291"/>
      <c r="T80" s="291"/>
      <c r="U80" s="291"/>
      <c r="V80" s="291"/>
      <c r="W80" s="291"/>
      <c r="X80" s="291"/>
      <c r="Y80" s="291"/>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1"/>
      <c r="BU80" s="291"/>
      <c r="BV80" s="291"/>
      <c r="BW80" s="291"/>
      <c r="BX80" s="291"/>
      <c r="BY80" s="291"/>
      <c r="BZ80" s="291"/>
      <c r="CA80" s="291"/>
      <c r="CB80" s="291"/>
      <c r="CC80" s="291"/>
      <c r="CD80" s="291"/>
      <c r="CE80" s="291"/>
      <c r="CF80" s="291"/>
      <c r="CG80" s="291"/>
      <c r="CH80" s="291"/>
      <c r="CI80" s="291"/>
      <c r="CJ80" s="291"/>
      <c r="CK80" s="291"/>
      <c r="CL80" s="291"/>
      <c r="CM80" s="291"/>
      <c r="CN80" s="291"/>
      <c r="CO80" s="291"/>
      <c r="CP80" s="291"/>
      <c r="CQ80" s="291"/>
      <c r="CR80" s="291"/>
      <c r="CS80" s="291"/>
      <c r="CT80" s="291"/>
      <c r="CU80" s="291"/>
      <c r="CV80" s="291"/>
      <c r="CW80" s="291"/>
      <c r="CX80" s="291"/>
      <c r="CY80" s="291"/>
      <c r="CZ80" s="291"/>
      <c r="DA80" s="291"/>
      <c r="DB80" s="291"/>
      <c r="DC80" s="291"/>
      <c r="DD80" s="291"/>
      <c r="DE80" s="291"/>
      <c r="DF80" s="291"/>
      <c r="DG80" s="291"/>
      <c r="DH80" s="291"/>
      <c r="DI80" s="291"/>
      <c r="DJ80" s="291"/>
      <c r="DK80" s="291"/>
      <c r="DL80" s="291"/>
      <c r="DM80" s="291"/>
      <c r="DN80" s="291"/>
      <c r="DO80" s="291"/>
      <c r="DP80" s="291"/>
      <c r="DQ80" s="291"/>
      <c r="DR80" s="291"/>
      <c r="DS80" s="291"/>
      <c r="DT80" s="291"/>
      <c r="DU80" s="291"/>
      <c r="DV80" s="291"/>
      <c r="DW80" s="291"/>
      <c r="DX80" s="291"/>
      <c r="DY80" s="291"/>
      <c r="DZ80" s="291"/>
      <c r="EA80" s="291"/>
      <c r="EB80" s="291"/>
      <c r="EC80" s="291"/>
      <c r="ED80" s="291"/>
      <c r="EE80" s="291"/>
      <c r="EF80" s="291"/>
      <c r="EG80" s="291"/>
      <c r="EH80" s="291"/>
      <c r="EI80" s="291"/>
      <c r="EJ80" s="291"/>
      <c r="EK80" s="291"/>
      <c r="EL80" s="291"/>
      <c r="EM80" s="291"/>
      <c r="EN80" s="291"/>
      <c r="EO80" s="291"/>
      <c r="EP80" s="291"/>
      <c r="EQ80" s="291"/>
      <c r="ER80" s="291"/>
      <c r="ES80" s="291"/>
      <c r="ET80" s="291"/>
      <c r="EU80" s="291"/>
      <c r="EV80" s="291"/>
      <c r="EW80" s="291"/>
      <c r="EX80" s="291"/>
      <c r="EY80" s="291"/>
      <c r="EZ80" s="291"/>
      <c r="FA80" s="291"/>
      <c r="FB80" s="291"/>
      <c r="FC80" s="291"/>
      <c r="FD80" s="291"/>
      <c r="FE80" s="291"/>
      <c r="FF80" s="291"/>
      <c r="FG80" s="291"/>
      <c r="FH80" s="291"/>
      <c r="FI80" s="291"/>
      <c r="FJ80" s="291"/>
    </row>
    <row r="81" spans="1:166" s="206" customFormat="1" ht="26.65" customHeight="1" x14ac:dyDescent="0.2">
      <c r="A81" s="444" t="s">
        <v>59</v>
      </c>
      <c r="B81" s="445"/>
      <c r="C81" s="445"/>
      <c r="D81" s="445"/>
      <c r="E81" s="445"/>
      <c r="F81" s="291"/>
      <c r="J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1"/>
      <c r="AY81" s="291"/>
      <c r="AZ81" s="291"/>
      <c r="BA81" s="291"/>
      <c r="BB81" s="291"/>
      <c r="BC81" s="291"/>
      <c r="BD81" s="291"/>
      <c r="BE81" s="291"/>
      <c r="BF81" s="291"/>
      <c r="BG81" s="291"/>
      <c r="BH81" s="291"/>
      <c r="BI81" s="291"/>
      <c r="BJ81" s="291"/>
      <c r="BK81" s="291"/>
      <c r="BL81" s="291"/>
      <c r="BM81" s="291"/>
      <c r="BN81" s="291"/>
      <c r="BO81" s="291"/>
      <c r="BP81" s="291"/>
      <c r="BQ81" s="291"/>
      <c r="BR81" s="291"/>
      <c r="BS81" s="291"/>
      <c r="BT81" s="291"/>
      <c r="BU81" s="291"/>
      <c r="BV81" s="291"/>
      <c r="BW81" s="291"/>
      <c r="BX81" s="291"/>
      <c r="BY81" s="291"/>
      <c r="BZ81" s="291"/>
      <c r="CA81" s="291"/>
      <c r="CB81" s="291"/>
      <c r="CC81" s="291"/>
      <c r="CD81" s="291"/>
      <c r="CE81" s="291"/>
      <c r="CF81" s="291"/>
      <c r="CG81" s="291"/>
      <c r="CH81" s="291"/>
      <c r="CI81" s="291"/>
      <c r="CJ81" s="291"/>
      <c r="CK81" s="291"/>
      <c r="CL81" s="291"/>
      <c r="CM81" s="291"/>
      <c r="CN81" s="291"/>
      <c r="CO81" s="291"/>
      <c r="CP81" s="291"/>
      <c r="CQ81" s="291"/>
      <c r="CR81" s="291"/>
      <c r="CS81" s="291"/>
      <c r="CT81" s="291"/>
      <c r="CU81" s="291"/>
      <c r="CV81" s="291"/>
      <c r="CW81" s="291"/>
      <c r="CX81" s="291"/>
      <c r="CY81" s="291"/>
      <c r="CZ81" s="291"/>
      <c r="DA81" s="291"/>
      <c r="DB81" s="291"/>
      <c r="DC81" s="291"/>
      <c r="DD81" s="291"/>
      <c r="DE81" s="291"/>
      <c r="DF81" s="291"/>
      <c r="DG81" s="291"/>
      <c r="DH81" s="291"/>
      <c r="DI81" s="291"/>
      <c r="DJ81" s="291"/>
      <c r="DK81" s="291"/>
      <c r="DL81" s="291"/>
      <c r="DM81" s="291"/>
      <c r="DN81" s="291"/>
      <c r="DO81" s="291"/>
      <c r="DP81" s="291"/>
      <c r="DQ81" s="291"/>
      <c r="DR81" s="291"/>
      <c r="DS81" s="291"/>
      <c r="DT81" s="291"/>
      <c r="DU81" s="291"/>
      <c r="DV81" s="291"/>
      <c r="DW81" s="291"/>
      <c r="DX81" s="291"/>
      <c r="DY81" s="291"/>
      <c r="DZ81" s="291"/>
      <c r="EA81" s="291"/>
      <c r="EB81" s="291"/>
      <c r="EC81" s="291"/>
      <c r="ED81" s="291"/>
      <c r="EE81" s="291"/>
      <c r="EF81" s="291"/>
      <c r="EG81" s="291"/>
      <c r="EH81" s="291"/>
      <c r="EI81" s="291"/>
      <c r="EJ81" s="291"/>
      <c r="EK81" s="291"/>
      <c r="EL81" s="291"/>
      <c r="EM81" s="291"/>
      <c r="EN81" s="291"/>
      <c r="EO81" s="291"/>
      <c r="EP81" s="291"/>
      <c r="EQ81" s="291"/>
      <c r="ER81" s="291"/>
      <c r="ES81" s="291"/>
      <c r="ET81" s="291"/>
      <c r="EU81" s="291"/>
      <c r="EV81" s="291"/>
      <c r="EW81" s="291"/>
      <c r="EX81" s="291"/>
      <c r="EY81" s="291"/>
      <c r="EZ81" s="291"/>
      <c r="FA81" s="291"/>
      <c r="FB81" s="291"/>
      <c r="FC81" s="291"/>
      <c r="FD81" s="291"/>
      <c r="FE81" s="291"/>
      <c r="FF81" s="291"/>
      <c r="FG81" s="291"/>
      <c r="FH81" s="291"/>
      <c r="FI81" s="291"/>
      <c r="FJ81" s="291"/>
    </row>
    <row r="82" spans="1:166" s="206" customFormat="1" ht="29.65" customHeight="1" x14ac:dyDescent="0.2">
      <c r="A82" s="443" t="s">
        <v>67</v>
      </c>
      <c r="B82" s="445"/>
      <c r="C82" s="445"/>
      <c r="D82" s="445"/>
      <c r="E82" s="445"/>
      <c r="F82" s="291"/>
      <c r="J82" s="291"/>
      <c r="N82" s="291"/>
      <c r="O82" s="291"/>
      <c r="P82" s="291"/>
      <c r="Q82" s="291"/>
      <c r="R82" s="291"/>
      <c r="S82" s="291"/>
      <c r="T82" s="291"/>
      <c r="U82" s="291"/>
      <c r="V82" s="291"/>
      <c r="W82" s="291"/>
      <c r="X82" s="291"/>
      <c r="Y82" s="291"/>
      <c r="Z82" s="291"/>
      <c r="AA82" s="291"/>
      <c r="AB82" s="291"/>
      <c r="AC82" s="291"/>
      <c r="AD82" s="291"/>
      <c r="AE82" s="291"/>
      <c r="AF82" s="291"/>
      <c r="AG82" s="291"/>
      <c r="AH82" s="291"/>
      <c r="AI82" s="291"/>
      <c r="AJ82" s="291"/>
      <c r="AK82" s="291"/>
      <c r="AL82" s="291"/>
      <c r="AM82" s="291"/>
      <c r="AN82" s="291"/>
      <c r="AO82" s="291"/>
      <c r="AP82" s="291"/>
      <c r="AQ82" s="291"/>
      <c r="AR82" s="291"/>
      <c r="AS82" s="291"/>
      <c r="AT82" s="291"/>
      <c r="AU82" s="291"/>
      <c r="AV82" s="291"/>
      <c r="AW82" s="291"/>
      <c r="AX82" s="291"/>
      <c r="AY82" s="291"/>
      <c r="AZ82" s="291"/>
      <c r="BA82" s="291"/>
      <c r="BB82" s="291"/>
      <c r="BC82" s="291"/>
      <c r="BD82" s="291"/>
      <c r="BE82" s="291"/>
      <c r="BF82" s="291"/>
      <c r="BG82" s="291"/>
      <c r="BH82" s="291"/>
      <c r="BI82" s="291"/>
      <c r="BJ82" s="291"/>
      <c r="BK82" s="291"/>
      <c r="BL82" s="291"/>
      <c r="BM82" s="291"/>
      <c r="BN82" s="291"/>
      <c r="BO82" s="291"/>
      <c r="BP82" s="291"/>
      <c r="BQ82" s="291"/>
      <c r="BR82" s="291"/>
      <c r="BS82" s="291"/>
      <c r="BT82" s="291"/>
      <c r="BU82" s="291"/>
      <c r="BV82" s="291"/>
      <c r="BW82" s="291"/>
      <c r="BX82" s="291"/>
      <c r="BY82" s="291"/>
      <c r="BZ82" s="291"/>
      <c r="CA82" s="291"/>
      <c r="CB82" s="291"/>
      <c r="CC82" s="291"/>
      <c r="CD82" s="291"/>
      <c r="CE82" s="291"/>
      <c r="CF82" s="291"/>
      <c r="CG82" s="291"/>
      <c r="CH82" s="291"/>
      <c r="CI82" s="291"/>
      <c r="CJ82" s="291"/>
      <c r="CK82" s="291"/>
      <c r="CL82" s="291"/>
      <c r="CM82" s="291"/>
      <c r="CN82" s="291"/>
      <c r="CO82" s="291"/>
      <c r="CP82" s="291"/>
      <c r="CQ82" s="291"/>
      <c r="CR82" s="291"/>
      <c r="CS82" s="291"/>
      <c r="CT82" s="291"/>
      <c r="CU82" s="291"/>
      <c r="CV82" s="291"/>
      <c r="CW82" s="291"/>
      <c r="CX82" s="291"/>
      <c r="CY82" s="291"/>
      <c r="CZ82" s="291"/>
      <c r="DA82" s="291"/>
      <c r="DB82" s="291"/>
      <c r="DC82" s="291"/>
      <c r="DD82" s="291"/>
      <c r="DE82" s="291"/>
      <c r="DF82" s="291"/>
      <c r="DG82" s="291"/>
      <c r="DH82" s="291"/>
      <c r="DI82" s="291"/>
      <c r="DJ82" s="291"/>
      <c r="DK82" s="291"/>
      <c r="DL82" s="291"/>
      <c r="DM82" s="291"/>
      <c r="DN82" s="291"/>
      <c r="DO82" s="291"/>
      <c r="DP82" s="291"/>
      <c r="DQ82" s="291"/>
      <c r="DR82" s="291"/>
      <c r="DS82" s="291"/>
      <c r="DT82" s="291"/>
      <c r="DU82" s="291"/>
      <c r="DV82" s="291"/>
      <c r="DW82" s="291"/>
      <c r="DX82" s="291"/>
      <c r="DY82" s="291"/>
      <c r="DZ82" s="291"/>
      <c r="EA82" s="291"/>
      <c r="EB82" s="291"/>
      <c r="EC82" s="291"/>
      <c r="ED82" s="291"/>
      <c r="EE82" s="291"/>
      <c r="EF82" s="291"/>
      <c r="EG82" s="291"/>
      <c r="EH82" s="291"/>
      <c r="EI82" s="291"/>
      <c r="EJ82" s="291"/>
      <c r="EK82" s="291"/>
      <c r="EL82" s="291"/>
      <c r="EM82" s="291"/>
      <c r="EN82" s="291"/>
      <c r="EO82" s="291"/>
      <c r="EP82" s="291"/>
      <c r="EQ82" s="291"/>
      <c r="ER82" s="291"/>
      <c r="ES82" s="291"/>
      <c r="ET82" s="291"/>
      <c r="EU82" s="291"/>
      <c r="EV82" s="291"/>
      <c r="EW82" s="291"/>
      <c r="EX82" s="291"/>
      <c r="EY82" s="291"/>
      <c r="EZ82" s="291"/>
      <c r="FA82" s="291"/>
      <c r="FB82" s="291"/>
      <c r="FC82" s="291"/>
      <c r="FD82" s="291"/>
      <c r="FE82" s="291"/>
      <c r="FF82" s="291"/>
      <c r="FG82" s="291"/>
      <c r="FH82" s="291"/>
      <c r="FI82" s="291"/>
      <c r="FJ82" s="291"/>
    </row>
    <row r="83" spans="1:166" s="206" customFormat="1" ht="30" customHeight="1" x14ac:dyDescent="0.2">
      <c r="A83" s="443" t="s">
        <v>57</v>
      </c>
      <c r="B83" s="445"/>
      <c r="C83" s="445"/>
      <c r="D83" s="445"/>
      <c r="E83" s="445"/>
      <c r="F83" s="291"/>
      <c r="J83" s="291"/>
      <c r="N83" s="291"/>
      <c r="O83" s="291"/>
      <c r="P83" s="291"/>
      <c r="Q83" s="291"/>
      <c r="R83" s="291"/>
      <c r="S83" s="291"/>
      <c r="T83" s="291"/>
      <c r="U83" s="291"/>
      <c r="V83" s="291"/>
      <c r="W83" s="291"/>
      <c r="X83" s="291"/>
      <c r="Y83" s="291"/>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291"/>
      <c r="BV83" s="291"/>
      <c r="BW83" s="291"/>
      <c r="BX83" s="291"/>
      <c r="BY83" s="291"/>
      <c r="BZ83" s="291"/>
      <c r="CA83" s="291"/>
      <c r="CB83" s="291"/>
      <c r="CC83" s="291"/>
      <c r="CD83" s="291"/>
      <c r="CE83" s="291"/>
      <c r="CF83" s="291"/>
      <c r="CG83" s="291"/>
      <c r="CH83" s="291"/>
      <c r="CI83" s="291"/>
      <c r="CJ83" s="291"/>
      <c r="CK83" s="291"/>
      <c r="CL83" s="291"/>
      <c r="CM83" s="291"/>
      <c r="CN83" s="291"/>
      <c r="CO83" s="291"/>
      <c r="CP83" s="291"/>
      <c r="CQ83" s="291"/>
      <c r="CR83" s="291"/>
      <c r="CS83" s="291"/>
      <c r="CT83" s="291"/>
      <c r="CU83" s="291"/>
      <c r="CV83" s="291"/>
      <c r="CW83" s="291"/>
      <c r="CX83" s="291"/>
      <c r="CY83" s="291"/>
      <c r="CZ83" s="291"/>
      <c r="DA83" s="291"/>
      <c r="DB83" s="291"/>
      <c r="DC83" s="291"/>
      <c r="DD83" s="291"/>
      <c r="DE83" s="291"/>
      <c r="DF83" s="291"/>
      <c r="DG83" s="291"/>
      <c r="DH83" s="291"/>
      <c r="DI83" s="291"/>
      <c r="DJ83" s="291"/>
      <c r="DK83" s="291"/>
      <c r="DL83" s="291"/>
      <c r="DM83" s="291"/>
      <c r="DN83" s="291"/>
      <c r="DO83" s="291"/>
      <c r="DP83" s="291"/>
      <c r="DQ83" s="291"/>
      <c r="DR83" s="291"/>
      <c r="DS83" s="291"/>
      <c r="DT83" s="291"/>
      <c r="DU83" s="291"/>
      <c r="DV83" s="291"/>
      <c r="DW83" s="291"/>
      <c r="DX83" s="291"/>
      <c r="DY83" s="291"/>
      <c r="DZ83" s="291"/>
      <c r="EA83" s="291"/>
      <c r="EB83" s="291"/>
      <c r="EC83" s="291"/>
      <c r="ED83" s="291"/>
      <c r="EE83" s="291"/>
      <c r="EF83" s="291"/>
      <c r="EG83" s="291"/>
      <c r="EH83" s="291"/>
      <c r="EI83" s="291"/>
      <c r="EJ83" s="291"/>
      <c r="EK83" s="291"/>
      <c r="EL83" s="291"/>
      <c r="EM83" s="291"/>
      <c r="EN83" s="291"/>
      <c r="EO83" s="291"/>
      <c r="EP83" s="291"/>
      <c r="EQ83" s="291"/>
      <c r="ER83" s="291"/>
      <c r="ES83" s="291"/>
      <c r="ET83" s="291"/>
      <c r="EU83" s="291"/>
      <c r="EV83" s="291"/>
      <c r="EW83" s="291"/>
      <c r="EX83" s="291"/>
      <c r="EY83" s="291"/>
      <c r="EZ83" s="291"/>
      <c r="FA83" s="291"/>
      <c r="FB83" s="291"/>
      <c r="FC83" s="291"/>
      <c r="FD83" s="291"/>
      <c r="FE83" s="291"/>
      <c r="FF83" s="291"/>
      <c r="FG83" s="291"/>
      <c r="FH83" s="291"/>
      <c r="FI83" s="291"/>
      <c r="FJ83" s="291"/>
    </row>
    <row r="84" spans="1:166" s="206" customFormat="1" ht="42" customHeight="1" x14ac:dyDescent="0.2">
      <c r="A84" s="446" t="s">
        <v>68</v>
      </c>
      <c r="B84" s="447"/>
      <c r="C84" s="447"/>
      <c r="D84" s="447"/>
      <c r="E84" s="447"/>
      <c r="F84" s="291"/>
      <c r="J84" s="291"/>
      <c r="N84" s="291"/>
      <c r="O84" s="291"/>
      <c r="P84" s="291"/>
      <c r="Q84" s="291"/>
      <c r="R84" s="291"/>
      <c r="S84" s="291"/>
      <c r="T84" s="291"/>
      <c r="U84" s="291"/>
      <c r="V84" s="291"/>
      <c r="W84" s="291"/>
      <c r="X84" s="291"/>
      <c r="Y84" s="291"/>
      <c r="Z84" s="291"/>
      <c r="AA84" s="291"/>
      <c r="AB84" s="291"/>
      <c r="AC84" s="291"/>
      <c r="AD84" s="291"/>
      <c r="AE84" s="291"/>
      <c r="AF84" s="291"/>
      <c r="AG84" s="291"/>
      <c r="AH84" s="291"/>
      <c r="AI84" s="291"/>
      <c r="AJ84" s="291"/>
      <c r="AK84" s="291"/>
      <c r="AL84" s="291"/>
      <c r="AM84" s="291"/>
      <c r="AN84" s="291"/>
      <c r="AO84" s="291"/>
      <c r="AP84" s="291"/>
      <c r="AQ84" s="291"/>
      <c r="AR84" s="291"/>
      <c r="AS84" s="291"/>
      <c r="AT84" s="291"/>
      <c r="AU84" s="291"/>
      <c r="AV84" s="291"/>
      <c r="AW84" s="291"/>
      <c r="AX84" s="291"/>
      <c r="AY84" s="291"/>
      <c r="AZ84" s="291"/>
      <c r="BA84" s="291"/>
      <c r="BB84" s="291"/>
      <c r="BC84" s="291"/>
      <c r="BD84" s="291"/>
      <c r="BE84" s="291"/>
      <c r="BF84" s="291"/>
      <c r="BG84" s="291"/>
      <c r="BH84" s="291"/>
      <c r="BI84" s="291"/>
      <c r="BJ84" s="291"/>
      <c r="BK84" s="291"/>
      <c r="BL84" s="291"/>
      <c r="BM84" s="291"/>
      <c r="BN84" s="291"/>
      <c r="BO84" s="291"/>
      <c r="BP84" s="291"/>
      <c r="BQ84" s="291"/>
      <c r="BR84" s="291"/>
      <c r="BS84" s="291"/>
      <c r="BT84" s="291"/>
      <c r="BU84" s="291"/>
      <c r="BV84" s="291"/>
      <c r="BW84" s="291"/>
      <c r="BX84" s="291"/>
      <c r="BY84" s="291"/>
      <c r="BZ84" s="291"/>
      <c r="CA84" s="291"/>
      <c r="CB84" s="291"/>
      <c r="CC84" s="291"/>
      <c r="CD84" s="291"/>
      <c r="CE84" s="291"/>
      <c r="CF84" s="291"/>
      <c r="CG84" s="291"/>
      <c r="CH84" s="291"/>
      <c r="CI84" s="291"/>
      <c r="CJ84" s="291"/>
      <c r="CK84" s="291"/>
      <c r="CL84" s="291"/>
      <c r="CM84" s="291"/>
      <c r="CN84" s="291"/>
      <c r="CO84" s="291"/>
      <c r="CP84" s="291"/>
      <c r="CQ84" s="291"/>
      <c r="CR84" s="291"/>
      <c r="CS84" s="291"/>
      <c r="CT84" s="291"/>
      <c r="CU84" s="291"/>
      <c r="CV84" s="291"/>
      <c r="CW84" s="291"/>
      <c r="CX84" s="291"/>
      <c r="CY84" s="291"/>
      <c r="CZ84" s="291"/>
      <c r="DA84" s="291"/>
      <c r="DB84" s="291"/>
      <c r="DC84" s="291"/>
      <c r="DD84" s="291"/>
      <c r="DE84" s="291"/>
      <c r="DF84" s="291"/>
      <c r="DG84" s="291"/>
      <c r="DH84" s="291"/>
      <c r="DI84" s="291"/>
      <c r="DJ84" s="291"/>
      <c r="DK84" s="291"/>
      <c r="DL84" s="291"/>
      <c r="DM84" s="291"/>
      <c r="DN84" s="291"/>
      <c r="DO84" s="291"/>
      <c r="DP84" s="291"/>
      <c r="DQ84" s="291"/>
      <c r="DR84" s="291"/>
      <c r="DS84" s="291"/>
      <c r="DT84" s="291"/>
      <c r="DU84" s="291"/>
      <c r="DV84" s="291"/>
      <c r="DW84" s="291"/>
      <c r="DX84" s="291"/>
      <c r="DY84" s="291"/>
      <c r="DZ84" s="291"/>
      <c r="EA84" s="291"/>
      <c r="EB84" s="291"/>
      <c r="EC84" s="291"/>
      <c r="ED84" s="291"/>
      <c r="EE84" s="291"/>
      <c r="EF84" s="291"/>
      <c r="EG84" s="291"/>
      <c r="EH84" s="291"/>
      <c r="EI84" s="291"/>
      <c r="EJ84" s="291"/>
      <c r="EK84" s="291"/>
      <c r="EL84" s="291"/>
      <c r="EM84" s="291"/>
      <c r="EN84" s="291"/>
      <c r="EO84" s="291"/>
      <c r="EP84" s="291"/>
      <c r="EQ84" s="291"/>
      <c r="ER84" s="291"/>
      <c r="ES84" s="291"/>
      <c r="ET84" s="291"/>
      <c r="EU84" s="291"/>
      <c r="EV84" s="291"/>
      <c r="EW84" s="291"/>
      <c r="EX84" s="291"/>
      <c r="EY84" s="291"/>
      <c r="EZ84" s="291"/>
      <c r="FA84" s="291"/>
      <c r="FB84" s="291"/>
      <c r="FC84" s="291"/>
      <c r="FD84" s="291"/>
      <c r="FE84" s="291"/>
      <c r="FF84" s="291"/>
      <c r="FG84" s="291"/>
      <c r="FH84" s="291"/>
      <c r="FI84" s="291"/>
      <c r="FJ84" s="291"/>
    </row>
    <row r="85" spans="1:166" s="206" customFormat="1" ht="31.15" customHeight="1" x14ac:dyDescent="0.2">
      <c r="A85" s="447"/>
      <c r="B85" s="447"/>
      <c r="C85" s="447"/>
      <c r="D85" s="447"/>
      <c r="E85" s="447"/>
      <c r="F85" s="291"/>
      <c r="J85" s="291"/>
      <c r="N85" s="291"/>
      <c r="O85" s="291"/>
      <c r="P85" s="291"/>
      <c r="Q85" s="291"/>
      <c r="R85" s="291"/>
      <c r="S85" s="291"/>
      <c r="T85" s="291"/>
      <c r="U85" s="291"/>
      <c r="V85" s="291"/>
      <c r="W85" s="291"/>
      <c r="X85" s="291"/>
      <c r="Y85" s="291"/>
      <c r="Z85" s="291"/>
      <c r="AA85" s="291"/>
      <c r="AB85" s="291"/>
      <c r="AC85" s="291"/>
      <c r="AD85" s="291"/>
      <c r="AE85" s="291"/>
      <c r="AF85" s="291"/>
      <c r="AG85" s="291"/>
      <c r="AH85" s="291"/>
      <c r="AI85" s="291"/>
      <c r="AJ85" s="291"/>
      <c r="AK85" s="291"/>
      <c r="AL85" s="291"/>
      <c r="AM85" s="291"/>
      <c r="AN85" s="291"/>
      <c r="AO85" s="291"/>
      <c r="AP85" s="291"/>
      <c r="AQ85" s="291"/>
      <c r="AR85" s="291"/>
      <c r="AS85" s="291"/>
      <c r="AT85" s="291"/>
      <c r="AU85" s="291"/>
      <c r="AV85" s="291"/>
      <c r="AW85" s="291"/>
      <c r="AX85" s="291"/>
      <c r="AY85" s="291"/>
      <c r="AZ85" s="291"/>
      <c r="BA85" s="291"/>
      <c r="BB85" s="291"/>
      <c r="BC85" s="291"/>
      <c r="BD85" s="291"/>
      <c r="BE85" s="291"/>
      <c r="BF85" s="291"/>
      <c r="BG85" s="291"/>
      <c r="BH85" s="291"/>
      <c r="BI85" s="291"/>
      <c r="BJ85" s="291"/>
      <c r="BK85" s="291"/>
      <c r="BL85" s="291"/>
      <c r="BM85" s="291"/>
      <c r="BN85" s="291"/>
      <c r="BO85" s="291"/>
      <c r="BP85" s="291"/>
      <c r="BQ85" s="291"/>
      <c r="BR85" s="291"/>
      <c r="BS85" s="291"/>
      <c r="BT85" s="291"/>
      <c r="BU85" s="291"/>
      <c r="BV85" s="291"/>
      <c r="BW85" s="291"/>
      <c r="BX85" s="291"/>
      <c r="BY85" s="291"/>
      <c r="BZ85" s="291"/>
      <c r="CA85" s="291"/>
      <c r="CB85" s="291"/>
      <c r="CC85" s="291"/>
      <c r="CD85" s="291"/>
      <c r="CE85" s="291"/>
      <c r="CF85" s="291"/>
      <c r="CG85" s="291"/>
      <c r="CH85" s="291"/>
      <c r="CI85" s="291"/>
      <c r="CJ85" s="291"/>
      <c r="CK85" s="291"/>
      <c r="CL85" s="291"/>
      <c r="CM85" s="291"/>
      <c r="CN85" s="291"/>
      <c r="CO85" s="291"/>
      <c r="CP85" s="291"/>
      <c r="CQ85" s="291"/>
      <c r="CR85" s="291"/>
      <c r="CS85" s="291"/>
      <c r="CT85" s="291"/>
      <c r="CU85" s="291"/>
      <c r="CV85" s="291"/>
      <c r="CW85" s="291"/>
      <c r="CX85" s="291"/>
      <c r="CY85" s="291"/>
      <c r="CZ85" s="291"/>
      <c r="DA85" s="291"/>
      <c r="DB85" s="291"/>
      <c r="DC85" s="291"/>
      <c r="DD85" s="291"/>
      <c r="DE85" s="291"/>
      <c r="DF85" s="291"/>
      <c r="DG85" s="291"/>
      <c r="DH85" s="291"/>
      <c r="DI85" s="291"/>
      <c r="DJ85" s="291"/>
      <c r="DK85" s="291"/>
      <c r="DL85" s="291"/>
      <c r="DM85" s="291"/>
      <c r="DN85" s="291"/>
      <c r="DO85" s="291"/>
      <c r="DP85" s="291"/>
      <c r="DQ85" s="291"/>
      <c r="DR85" s="291"/>
      <c r="DS85" s="291"/>
      <c r="DT85" s="291"/>
      <c r="DU85" s="291"/>
      <c r="DV85" s="291"/>
      <c r="DW85" s="291"/>
      <c r="DX85" s="291"/>
      <c r="DY85" s="291"/>
      <c r="DZ85" s="291"/>
      <c r="EA85" s="291"/>
      <c r="EB85" s="291"/>
      <c r="EC85" s="291"/>
      <c r="ED85" s="291"/>
      <c r="EE85" s="291"/>
      <c r="EF85" s="291"/>
      <c r="EG85" s="291"/>
      <c r="EH85" s="291"/>
      <c r="EI85" s="291"/>
      <c r="EJ85" s="291"/>
      <c r="EK85" s="291"/>
      <c r="EL85" s="291"/>
      <c r="EM85" s="291"/>
      <c r="EN85" s="291"/>
      <c r="EO85" s="291"/>
      <c r="EP85" s="291"/>
      <c r="EQ85" s="291"/>
      <c r="ER85" s="291"/>
      <c r="ES85" s="291"/>
      <c r="ET85" s="291"/>
      <c r="EU85" s="291"/>
      <c r="EV85" s="291"/>
      <c r="EW85" s="291"/>
      <c r="EX85" s="291"/>
      <c r="EY85" s="291"/>
      <c r="EZ85" s="291"/>
      <c r="FA85" s="291"/>
      <c r="FB85" s="291"/>
      <c r="FC85" s="291"/>
      <c r="FD85" s="291"/>
      <c r="FE85" s="291"/>
      <c r="FF85" s="291"/>
      <c r="FG85" s="291"/>
      <c r="FH85" s="291"/>
      <c r="FI85" s="291"/>
      <c r="FJ85" s="291"/>
    </row>
    <row r="86" spans="1:166" ht="54" customHeight="1" x14ac:dyDescent="0.2">
      <c r="A86" s="445" t="s">
        <v>45</v>
      </c>
      <c r="B86" s="445"/>
      <c r="C86" s="445"/>
      <c r="D86" s="445"/>
      <c r="E86" s="445"/>
      <c r="F86" s="291"/>
    </row>
    <row r="87" spans="1:166" ht="15" customHeight="1" x14ac:dyDescent="0.2">
      <c r="A87" s="206" t="s">
        <v>39</v>
      </c>
      <c r="B87" s="206"/>
      <c r="C87" s="206"/>
      <c r="D87" s="87"/>
      <c r="E87" s="87"/>
      <c r="F87" s="291"/>
    </row>
    <row r="88" spans="1:166" ht="15" customHeight="1" x14ac:dyDescent="0.2">
      <c r="A88" s="445" t="s">
        <v>48</v>
      </c>
      <c r="B88" s="445"/>
      <c r="C88" s="445"/>
      <c r="D88" s="445"/>
      <c r="E88" s="445"/>
      <c r="F88" s="291"/>
    </row>
    <row r="89" spans="1:166" ht="15" customHeight="1" x14ac:dyDescent="0.2">
      <c r="A89" s="448" t="s">
        <v>46</v>
      </c>
      <c r="B89" s="448"/>
      <c r="C89" s="448"/>
      <c r="D89" s="448"/>
      <c r="E89" s="448"/>
    </row>
    <row r="90" spans="1:166" ht="18" customHeight="1" x14ac:dyDescent="0.2">
      <c r="A90" s="448" t="s">
        <v>47</v>
      </c>
      <c r="B90" s="448"/>
      <c r="C90" s="448"/>
      <c r="D90" s="448"/>
      <c r="E90" s="448"/>
    </row>
    <row r="91" spans="1:166" ht="15" hidden="1" customHeight="1" x14ac:dyDescent="0.2">
      <c r="A91" s="445"/>
      <c r="B91" s="445"/>
      <c r="C91" s="445"/>
      <c r="D91" s="445"/>
      <c r="E91" s="445"/>
    </row>
    <row r="92" spans="1:166" ht="15" customHeight="1" x14ac:dyDescent="0.2">
      <c r="A92" s="445" t="s">
        <v>40</v>
      </c>
      <c r="B92" s="445"/>
      <c r="C92" s="445"/>
      <c r="D92" s="445"/>
      <c r="E92" s="445"/>
    </row>
    <row r="94" spans="1:166" x14ac:dyDescent="0.2">
      <c r="A94" s="442"/>
      <c r="B94" s="442"/>
      <c r="C94" s="442"/>
      <c r="D94" s="442"/>
      <c r="E94" s="442"/>
    </row>
  </sheetData>
  <mergeCells count="29">
    <mergeCell ref="A94:E94"/>
    <mergeCell ref="A80:E80"/>
    <mergeCell ref="A81:E81"/>
    <mergeCell ref="A82:E82"/>
    <mergeCell ref="A83:E83"/>
    <mergeCell ref="A84:E85"/>
    <mergeCell ref="A86:E86"/>
    <mergeCell ref="A88:E88"/>
    <mergeCell ref="A89:E89"/>
    <mergeCell ref="A90:E90"/>
    <mergeCell ref="A91:E91"/>
    <mergeCell ref="A92:E92"/>
    <mergeCell ref="A78:D78"/>
    <mergeCell ref="A34:D34"/>
    <mergeCell ref="A51:D51"/>
    <mergeCell ref="A63:D63"/>
    <mergeCell ref="A65:D65"/>
    <mergeCell ref="A66:D66"/>
    <mergeCell ref="A69:D69"/>
    <mergeCell ref="A70:D70"/>
    <mergeCell ref="A71:D71"/>
    <mergeCell ref="A72:D72"/>
    <mergeCell ref="A73:D73"/>
    <mergeCell ref="A76:D76"/>
    <mergeCell ref="B1:E1"/>
    <mergeCell ref="G1:I1"/>
    <mergeCell ref="K1:M1"/>
    <mergeCell ref="A16:D16"/>
    <mergeCell ref="A21:D21"/>
  </mergeCells>
  <printOptions horizontalCentered="1"/>
  <pageMargins left="0.19685039370078741" right="0.19685039370078741" top="0.35433070866141736" bottom="0.39370078740157483" header="0.19685039370078741" footer="0.19685039370078741"/>
  <pageSetup paperSize="9" scale="87" orientation="landscape" horizontalDpi="300" verticalDpi="300" r:id="rId1"/>
  <headerFooter alignWithMargins="0">
    <oddHeader xml:space="preserve">&amp;L&amp;"Arial,Gras"ANNEXE III - CONTRAT SUBVENTION &amp;"Arial,Normal"
</oddHeader>
    <oddFooter>&amp;L&amp;"Arial,Gras"DAJ_M019_v02 
&amp;"Arial,Normal"janvier 2021&amp;R&amp;9Page &amp;P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J94"/>
  <sheetViews>
    <sheetView showGridLines="0" tabSelected="1" zoomScale="104" zoomScaleNormal="104" zoomScaleSheetLayoutView="100" workbookViewId="0">
      <selection activeCell="I70" sqref="I70"/>
    </sheetView>
  </sheetViews>
  <sheetFormatPr baseColWidth="10" defaultColWidth="9.140625" defaultRowHeight="12.75" x14ac:dyDescent="0.2"/>
  <cols>
    <col min="1" max="1" width="56.7109375" style="209" customWidth="1"/>
    <col min="2" max="2" width="12.85546875" customWidth="1"/>
    <col min="3" max="3" width="11.140625" bestFit="1" customWidth="1"/>
    <col min="4" max="4" width="11.85546875" style="201" customWidth="1"/>
    <col min="5" max="5" width="13.7109375" style="201" customWidth="1"/>
    <col min="6" max="6" width="3.5703125" style="97" customWidth="1"/>
    <col min="7" max="7" width="12.85546875" customWidth="1"/>
    <col min="9" max="9" width="10" bestFit="1" customWidth="1"/>
    <col min="10" max="10" width="5.85546875" style="97" bestFit="1" customWidth="1"/>
    <col min="11" max="11" width="10" customWidth="1"/>
    <col min="14" max="166" width="9.140625" style="97"/>
  </cols>
  <sheetData>
    <row r="1" spans="1:166" ht="24" customHeight="1" thickBot="1" x14ac:dyDescent="0.25">
      <c r="A1" s="25" t="s">
        <v>30</v>
      </c>
      <c r="B1" s="426" t="s">
        <v>1</v>
      </c>
      <c r="C1" s="427"/>
      <c r="D1" s="427"/>
      <c r="E1" s="428"/>
      <c r="G1" s="449" t="s">
        <v>441</v>
      </c>
      <c r="H1" s="449"/>
      <c r="I1" s="449"/>
      <c r="K1" s="450" t="s">
        <v>442</v>
      </c>
      <c r="L1" s="450"/>
      <c r="M1" s="450"/>
    </row>
    <row r="2" spans="1:166" ht="48" customHeight="1" x14ac:dyDescent="0.2">
      <c r="A2" s="18" t="s">
        <v>24</v>
      </c>
      <c r="B2" s="19" t="s">
        <v>65</v>
      </c>
      <c r="C2" s="118" t="s">
        <v>55</v>
      </c>
      <c r="D2" s="189" t="s">
        <v>56</v>
      </c>
      <c r="E2" s="202" t="s">
        <v>41</v>
      </c>
      <c r="G2" s="302" t="s">
        <v>55</v>
      </c>
      <c r="H2" s="303" t="s">
        <v>56</v>
      </c>
      <c r="I2" s="304" t="s">
        <v>41</v>
      </c>
      <c r="K2" s="302" t="s">
        <v>55</v>
      </c>
      <c r="L2" s="303" t="s">
        <v>56</v>
      </c>
      <c r="M2" s="304" t="s">
        <v>41</v>
      </c>
    </row>
    <row r="3" spans="1:166" ht="15" customHeight="1" x14ac:dyDescent="0.2">
      <c r="A3" s="94" t="s">
        <v>3</v>
      </c>
      <c r="B3" s="95"/>
      <c r="C3" s="119"/>
      <c r="D3" s="190"/>
      <c r="E3" s="203"/>
      <c r="G3" s="305"/>
      <c r="H3" s="149"/>
      <c r="I3" s="306"/>
      <c r="K3" s="321"/>
      <c r="L3" s="167"/>
      <c r="M3" s="322"/>
    </row>
    <row r="4" spans="1:166" ht="39.75" customHeight="1" x14ac:dyDescent="0.2">
      <c r="A4" s="356" t="s">
        <v>187</v>
      </c>
      <c r="B4" s="205"/>
      <c r="C4" s="205"/>
      <c r="D4" s="205"/>
      <c r="E4" s="371">
        <f>E16+E21+E34+E51+E63</f>
        <v>132325</v>
      </c>
      <c r="G4" s="305"/>
      <c r="H4" s="149"/>
      <c r="I4" s="306"/>
      <c r="K4" s="321"/>
      <c r="L4" s="167"/>
      <c r="M4" s="322"/>
    </row>
    <row r="5" spans="1:166" s="97" customFormat="1" x14ac:dyDescent="0.2">
      <c r="A5" s="249" t="s">
        <v>108</v>
      </c>
      <c r="B5" s="187"/>
      <c r="C5" s="181"/>
      <c r="D5" s="192"/>
      <c r="E5" s="357"/>
      <c r="G5" s="307"/>
      <c r="H5" s="181"/>
      <c r="I5" s="308"/>
      <c r="K5" s="307"/>
      <c r="L5" s="181"/>
      <c r="M5" s="308"/>
    </row>
    <row r="6" spans="1:166" x14ac:dyDescent="0.2">
      <c r="A6" s="108" t="s">
        <v>107</v>
      </c>
      <c r="B6" s="4" t="s">
        <v>110</v>
      </c>
      <c r="C6" s="2">
        <v>24</v>
      </c>
      <c r="D6" s="191">
        <v>800</v>
      </c>
      <c r="E6" s="358">
        <f t="shared" ref="E6:E8" si="0">C6*D6</f>
        <v>19200</v>
      </c>
      <c r="G6" s="305">
        <f>C6</f>
        <v>24</v>
      </c>
      <c r="H6" s="149">
        <f t="shared" ref="H6:I7" si="1">D6</f>
        <v>800</v>
      </c>
      <c r="I6" s="306">
        <f t="shared" si="1"/>
        <v>19200</v>
      </c>
      <c r="K6" s="321"/>
      <c r="L6" s="167"/>
      <c r="M6" s="322"/>
    </row>
    <row r="7" spans="1:166" x14ac:dyDescent="0.2">
      <c r="A7" s="62" t="s">
        <v>112</v>
      </c>
      <c r="B7" s="4" t="s">
        <v>110</v>
      </c>
      <c r="C7" s="2">
        <f>24*40%</f>
        <v>9.6000000000000014</v>
      </c>
      <c r="D7" s="191">
        <v>700</v>
      </c>
      <c r="E7" s="358">
        <f>C7*D7</f>
        <v>6720.0000000000009</v>
      </c>
      <c r="G7" s="305">
        <v>9.6</v>
      </c>
      <c r="H7" s="149">
        <v>700</v>
      </c>
      <c r="I7" s="306">
        <f t="shared" si="1"/>
        <v>6720.0000000000009</v>
      </c>
      <c r="K7" s="321"/>
      <c r="L7" s="167"/>
      <c r="M7" s="322"/>
    </row>
    <row r="8" spans="1:166" x14ac:dyDescent="0.2">
      <c r="A8" s="62" t="s">
        <v>73</v>
      </c>
      <c r="B8" s="4" t="s">
        <v>110</v>
      </c>
      <c r="C8" s="2">
        <v>24</v>
      </c>
      <c r="D8" s="191">
        <v>650</v>
      </c>
      <c r="E8" s="358">
        <f t="shared" si="0"/>
        <v>15600</v>
      </c>
      <c r="G8" s="305">
        <f>C8</f>
        <v>24</v>
      </c>
      <c r="H8" s="149">
        <f t="shared" ref="H8:I9" si="2">D8</f>
        <v>650</v>
      </c>
      <c r="I8" s="306">
        <f t="shared" si="2"/>
        <v>15600</v>
      </c>
      <c r="K8" s="321"/>
      <c r="L8" s="167"/>
      <c r="M8" s="322"/>
    </row>
    <row r="9" spans="1:166" x14ac:dyDescent="0.2">
      <c r="A9" s="108" t="s">
        <v>111</v>
      </c>
      <c r="B9" s="4" t="s">
        <v>110</v>
      </c>
      <c r="C9" s="2">
        <f>24*40%</f>
        <v>9.6000000000000014</v>
      </c>
      <c r="D9" s="191">
        <v>650</v>
      </c>
      <c r="E9" s="358">
        <f>C9*D9</f>
        <v>6240.0000000000009</v>
      </c>
      <c r="G9" s="305">
        <v>9.6</v>
      </c>
      <c r="H9" s="149">
        <v>650</v>
      </c>
      <c r="I9" s="306">
        <f t="shared" si="2"/>
        <v>6240.0000000000009</v>
      </c>
      <c r="K9" s="321"/>
      <c r="L9" s="167"/>
      <c r="M9" s="322"/>
    </row>
    <row r="10" spans="1:166" s="97" customFormat="1" x14ac:dyDescent="0.2">
      <c r="A10" s="249" t="s">
        <v>74</v>
      </c>
      <c r="B10" s="187"/>
      <c r="C10" s="181"/>
      <c r="D10" s="192"/>
      <c r="E10" s="357"/>
      <c r="G10" s="307"/>
      <c r="H10" s="181"/>
      <c r="I10" s="308"/>
      <c r="K10" s="307"/>
      <c r="L10" s="181"/>
      <c r="M10" s="308"/>
    </row>
    <row r="11" spans="1:166" x14ac:dyDescent="0.2">
      <c r="A11" s="9" t="s">
        <v>115</v>
      </c>
      <c r="B11" s="187" t="s">
        <v>110</v>
      </c>
      <c r="C11" s="181">
        <f>24*30%</f>
        <v>7.1999999999999993</v>
      </c>
      <c r="D11" s="192">
        <v>900</v>
      </c>
      <c r="E11" s="357">
        <f>C11*D11</f>
        <v>6479.9999999999991</v>
      </c>
      <c r="F11" s="295"/>
      <c r="G11" s="305">
        <f>C11</f>
        <v>7.1999999999999993</v>
      </c>
      <c r="H11" s="149">
        <f t="shared" ref="H11:I12" si="3">D11</f>
        <v>900</v>
      </c>
      <c r="I11" s="306">
        <f t="shared" si="3"/>
        <v>6479.9999999999991</v>
      </c>
      <c r="K11" s="321"/>
      <c r="L11" s="167"/>
      <c r="M11" s="322"/>
    </row>
    <row r="12" spans="1:166" x14ac:dyDescent="0.2">
      <c r="A12" s="108" t="s">
        <v>113</v>
      </c>
      <c r="B12" s="187" t="s">
        <v>110</v>
      </c>
      <c r="C12" s="181">
        <f>24*30%</f>
        <v>7.1999999999999993</v>
      </c>
      <c r="D12" s="192">
        <v>750</v>
      </c>
      <c r="E12" s="358">
        <f>C12*D12</f>
        <v>5399.9999999999991</v>
      </c>
      <c r="G12" s="305">
        <f>C12</f>
        <v>7.1999999999999993</v>
      </c>
      <c r="H12" s="149">
        <f t="shared" si="3"/>
        <v>750</v>
      </c>
      <c r="I12" s="306">
        <f t="shared" si="3"/>
        <v>5399.9999999999991</v>
      </c>
      <c r="K12" s="321"/>
      <c r="L12" s="167"/>
      <c r="M12" s="322"/>
    </row>
    <row r="13" spans="1:166" x14ac:dyDescent="0.2">
      <c r="A13" s="9" t="s">
        <v>32</v>
      </c>
      <c r="B13" s="187" t="s">
        <v>0</v>
      </c>
      <c r="C13" s="181"/>
      <c r="D13" s="192"/>
      <c r="E13" s="358"/>
      <c r="G13" s="305"/>
      <c r="H13" s="149"/>
      <c r="I13" s="306"/>
      <c r="K13" s="321"/>
      <c r="L13" s="167"/>
      <c r="M13" s="322"/>
    </row>
    <row r="14" spans="1:166" x14ac:dyDescent="0.2">
      <c r="A14" s="62" t="s">
        <v>342</v>
      </c>
      <c r="B14" s="184" t="s">
        <v>0</v>
      </c>
      <c r="C14" s="181">
        <v>4</v>
      </c>
      <c r="D14" s="192">
        <v>50</v>
      </c>
      <c r="E14" s="358">
        <f>C14*D14</f>
        <v>200</v>
      </c>
      <c r="G14" s="305">
        <f>C14</f>
        <v>4</v>
      </c>
      <c r="H14" s="149">
        <f t="shared" ref="H14:I14" si="4">D14</f>
        <v>50</v>
      </c>
      <c r="I14" s="306">
        <f t="shared" si="4"/>
        <v>200</v>
      </c>
      <c r="K14" s="321"/>
      <c r="L14" s="167"/>
      <c r="M14" s="322"/>
    </row>
    <row r="15" spans="1:166" x14ac:dyDescent="0.2">
      <c r="A15" s="9" t="s">
        <v>5</v>
      </c>
      <c r="B15" s="4" t="s">
        <v>0</v>
      </c>
      <c r="C15" s="2"/>
      <c r="D15" s="191"/>
      <c r="E15" s="358"/>
      <c r="G15" s="305"/>
      <c r="H15" s="149"/>
      <c r="I15" s="306"/>
      <c r="K15" s="321"/>
      <c r="L15" s="167"/>
      <c r="M15" s="322"/>
    </row>
    <row r="16" spans="1:166" s="285" customFormat="1" ht="15" customHeight="1" x14ac:dyDescent="0.2">
      <c r="A16" s="423" t="s">
        <v>6</v>
      </c>
      <c r="B16" s="424"/>
      <c r="C16" s="424"/>
      <c r="D16" s="425"/>
      <c r="E16" s="310">
        <f>SUM(E6:E15)</f>
        <v>59840</v>
      </c>
      <c r="F16" s="97"/>
      <c r="G16" s="309"/>
      <c r="H16" s="287"/>
      <c r="I16" s="310">
        <f>SUM(I6:I15)</f>
        <v>59840</v>
      </c>
      <c r="J16" s="97"/>
      <c r="K16" s="309"/>
      <c r="L16" s="287"/>
      <c r="M16" s="310">
        <f>SUM(M6:M15)</f>
        <v>0</v>
      </c>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row>
    <row r="17" spans="1:166" s="97" customFormat="1" ht="15" customHeight="1" x14ac:dyDescent="0.2">
      <c r="A17" s="249" t="s">
        <v>14</v>
      </c>
      <c r="B17" s="245"/>
      <c r="C17" s="246"/>
      <c r="D17" s="247"/>
      <c r="E17" s="359"/>
      <c r="G17" s="307"/>
      <c r="H17" s="181"/>
      <c r="I17" s="308"/>
      <c r="K17" s="307"/>
      <c r="L17" s="181"/>
      <c r="M17" s="308"/>
    </row>
    <row r="18" spans="1:166" x14ac:dyDescent="0.2">
      <c r="A18" s="237" t="s">
        <v>12</v>
      </c>
      <c r="B18" s="64" t="s">
        <v>9</v>
      </c>
      <c r="C18" s="5"/>
      <c r="D18" s="120"/>
      <c r="E18" s="358"/>
      <c r="G18" s="305"/>
      <c r="H18" s="149"/>
      <c r="I18" s="306"/>
      <c r="K18" s="321"/>
      <c r="L18" s="167"/>
      <c r="M18" s="322"/>
    </row>
    <row r="19" spans="1:166" ht="25.5" x14ac:dyDescent="0.2">
      <c r="A19" s="239" t="s">
        <v>76</v>
      </c>
      <c r="B19" s="64" t="s">
        <v>75</v>
      </c>
      <c r="C19" s="115">
        <v>3000</v>
      </c>
      <c r="D19" s="120">
        <v>1.31</v>
      </c>
      <c r="E19" s="358">
        <f>C19*D19</f>
        <v>3930</v>
      </c>
      <c r="G19" s="311">
        <f>C19</f>
        <v>3000</v>
      </c>
      <c r="H19" s="241">
        <f t="shared" ref="H19:I20" si="5">D19</f>
        <v>1.31</v>
      </c>
      <c r="I19" s="312">
        <f t="shared" si="5"/>
        <v>3930</v>
      </c>
      <c r="K19" s="321"/>
      <c r="L19" s="167"/>
      <c r="M19" s="322"/>
    </row>
    <row r="20" spans="1:166" ht="25.5" x14ac:dyDescent="0.2">
      <c r="A20" s="239" t="s">
        <v>343</v>
      </c>
      <c r="B20" s="64" t="s">
        <v>0</v>
      </c>
      <c r="C20" s="115">
        <f>7*2*8</f>
        <v>112</v>
      </c>
      <c r="D20" s="120">
        <v>80</v>
      </c>
      <c r="E20" s="358">
        <f>C20*D20</f>
        <v>8960</v>
      </c>
      <c r="G20" s="311">
        <f>C20</f>
        <v>112</v>
      </c>
      <c r="H20" s="241">
        <f t="shared" si="5"/>
        <v>80</v>
      </c>
      <c r="I20" s="312">
        <f t="shared" si="5"/>
        <v>8960</v>
      </c>
      <c r="K20" s="321"/>
      <c r="L20" s="167"/>
      <c r="M20" s="322"/>
    </row>
    <row r="21" spans="1:166" s="285" customFormat="1" ht="15" customHeight="1" x14ac:dyDescent="0.2">
      <c r="A21" s="423" t="s">
        <v>7</v>
      </c>
      <c r="B21" s="424"/>
      <c r="C21" s="424"/>
      <c r="D21" s="425"/>
      <c r="E21" s="310">
        <f>SUM(E18:E20)</f>
        <v>12890</v>
      </c>
      <c r="F21" s="97"/>
      <c r="G21" s="309"/>
      <c r="H21" s="287"/>
      <c r="I21" s="310">
        <f>E21</f>
        <v>12890</v>
      </c>
      <c r="J21" s="97"/>
      <c r="K21" s="309"/>
      <c r="L21" s="287"/>
      <c r="M21" s="313"/>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row>
    <row r="22" spans="1:166" s="97" customFormat="1" ht="15" customHeight="1" x14ac:dyDescent="0.2">
      <c r="A22" s="249" t="s">
        <v>33</v>
      </c>
      <c r="B22" s="245"/>
      <c r="C22" s="246"/>
      <c r="D22" s="247"/>
      <c r="E22" s="359"/>
      <c r="G22" s="307"/>
      <c r="H22" s="181"/>
      <c r="I22" s="308"/>
      <c r="K22" s="307"/>
      <c r="L22" s="181"/>
      <c r="M22" s="308"/>
    </row>
    <row r="23" spans="1:166" x14ac:dyDescent="0.2">
      <c r="A23" s="11" t="s">
        <v>8</v>
      </c>
      <c r="B23" s="8"/>
      <c r="C23" s="5"/>
      <c r="D23" s="120"/>
      <c r="E23" s="358"/>
      <c r="G23" s="305"/>
      <c r="H23" s="149"/>
      <c r="I23" s="306"/>
      <c r="K23" s="321"/>
      <c r="L23" s="167"/>
      <c r="M23" s="322"/>
    </row>
    <row r="24" spans="1:166" ht="38.25" x14ac:dyDescent="0.2">
      <c r="A24" s="62" t="s">
        <v>348</v>
      </c>
      <c r="B24" s="234" t="s">
        <v>81</v>
      </c>
      <c r="C24" s="5">
        <f>7*8</f>
        <v>56</v>
      </c>
      <c r="D24" s="120">
        <v>150</v>
      </c>
      <c r="E24" s="360">
        <f>C24*D24</f>
        <v>8400</v>
      </c>
      <c r="G24" s="305">
        <f>C24</f>
        <v>56</v>
      </c>
      <c r="H24" s="149">
        <f t="shared" ref="H24:I33" si="6">D24</f>
        <v>150</v>
      </c>
      <c r="I24" s="306">
        <f t="shared" si="6"/>
        <v>8400</v>
      </c>
      <c r="K24" s="321"/>
      <c r="L24" s="167"/>
      <c r="M24" s="322"/>
    </row>
    <row r="25" spans="1:166" x14ac:dyDescent="0.2">
      <c r="A25" s="11" t="s">
        <v>34</v>
      </c>
      <c r="B25" s="235"/>
      <c r="C25" s="5"/>
      <c r="D25" s="120"/>
      <c r="E25" s="358"/>
      <c r="G25" s="305">
        <f t="shared" ref="G25:G33" si="7">C25</f>
        <v>0</v>
      </c>
      <c r="H25" s="149">
        <f t="shared" si="6"/>
        <v>0</v>
      </c>
      <c r="I25" s="306">
        <f t="shared" si="6"/>
        <v>0</v>
      </c>
      <c r="K25" s="321"/>
      <c r="L25" s="167"/>
      <c r="M25" s="322"/>
    </row>
    <row r="26" spans="1:166" x14ac:dyDescent="0.2">
      <c r="A26" s="361" t="s">
        <v>124</v>
      </c>
      <c r="B26" s="234" t="s">
        <v>2</v>
      </c>
      <c r="C26" s="120">
        <v>3</v>
      </c>
      <c r="D26" s="120">
        <v>920</v>
      </c>
      <c r="E26" s="358">
        <f t="shared" ref="E26:E33" si="8">C26*D26</f>
        <v>2760</v>
      </c>
      <c r="G26" s="305">
        <f t="shared" si="7"/>
        <v>3</v>
      </c>
      <c r="H26" s="149">
        <f t="shared" si="6"/>
        <v>920</v>
      </c>
      <c r="I26" s="306">
        <f t="shared" si="6"/>
        <v>2760</v>
      </c>
      <c r="K26" s="321"/>
      <c r="L26" s="167"/>
      <c r="M26" s="322"/>
    </row>
    <row r="27" spans="1:166" x14ac:dyDescent="0.2">
      <c r="A27" s="362" t="s">
        <v>335</v>
      </c>
      <c r="B27" s="234" t="s">
        <v>2</v>
      </c>
      <c r="C27" s="120">
        <v>1</v>
      </c>
      <c r="D27" s="120">
        <v>980</v>
      </c>
      <c r="E27" s="358">
        <f t="shared" si="8"/>
        <v>980</v>
      </c>
      <c r="G27" s="305">
        <f t="shared" si="7"/>
        <v>1</v>
      </c>
      <c r="H27" s="149">
        <f t="shared" si="6"/>
        <v>980</v>
      </c>
      <c r="I27" s="306">
        <f t="shared" si="6"/>
        <v>980</v>
      </c>
      <c r="K27" s="321"/>
      <c r="L27" s="167"/>
      <c r="M27" s="322"/>
    </row>
    <row r="28" spans="1:166" x14ac:dyDescent="0.2">
      <c r="A28" s="361" t="s">
        <v>125</v>
      </c>
      <c r="B28" s="234" t="s">
        <v>2</v>
      </c>
      <c r="C28" s="5">
        <v>1</v>
      </c>
      <c r="D28" s="120">
        <v>500</v>
      </c>
      <c r="E28" s="358">
        <f t="shared" si="8"/>
        <v>500</v>
      </c>
      <c r="G28" s="305">
        <f t="shared" si="7"/>
        <v>1</v>
      </c>
      <c r="H28" s="149">
        <f t="shared" si="6"/>
        <v>500</v>
      </c>
      <c r="I28" s="306">
        <f t="shared" si="6"/>
        <v>500</v>
      </c>
      <c r="K28" s="321"/>
      <c r="L28" s="167"/>
      <c r="M28" s="322"/>
    </row>
    <row r="29" spans="1:166" x14ac:dyDescent="0.2">
      <c r="A29" s="363" t="s">
        <v>344</v>
      </c>
      <c r="B29" s="234" t="s">
        <v>2</v>
      </c>
      <c r="C29" s="5">
        <v>1</v>
      </c>
      <c r="D29" s="120">
        <v>900</v>
      </c>
      <c r="E29" s="358">
        <f t="shared" si="8"/>
        <v>900</v>
      </c>
      <c r="G29" s="305">
        <f t="shared" si="7"/>
        <v>1</v>
      </c>
      <c r="H29" s="149">
        <f t="shared" si="6"/>
        <v>900</v>
      </c>
      <c r="I29" s="306">
        <f t="shared" si="6"/>
        <v>900</v>
      </c>
      <c r="K29" s="321"/>
      <c r="L29" s="167"/>
      <c r="M29" s="322"/>
    </row>
    <row r="30" spans="1:166" x14ac:dyDescent="0.2">
      <c r="A30" s="108" t="s">
        <v>345</v>
      </c>
      <c r="B30" s="236" t="s">
        <v>2</v>
      </c>
      <c r="C30" s="185">
        <v>3</v>
      </c>
      <c r="D30" s="193">
        <v>500</v>
      </c>
      <c r="E30" s="357">
        <f t="shared" si="8"/>
        <v>1500</v>
      </c>
      <c r="G30" s="305">
        <f t="shared" si="7"/>
        <v>3</v>
      </c>
      <c r="H30" s="149">
        <f t="shared" si="6"/>
        <v>500</v>
      </c>
      <c r="I30" s="306">
        <f t="shared" si="6"/>
        <v>1500</v>
      </c>
      <c r="K30" s="321"/>
      <c r="L30" s="167"/>
      <c r="M30" s="322"/>
    </row>
    <row r="31" spans="1:166" x14ac:dyDescent="0.2">
      <c r="A31" s="108" t="s">
        <v>346</v>
      </c>
      <c r="B31" s="236" t="s">
        <v>2</v>
      </c>
      <c r="C31" s="185">
        <v>30</v>
      </c>
      <c r="D31" s="193">
        <v>50</v>
      </c>
      <c r="E31" s="357">
        <f t="shared" si="8"/>
        <v>1500</v>
      </c>
      <c r="G31" s="305">
        <f t="shared" si="7"/>
        <v>30</v>
      </c>
      <c r="H31" s="149">
        <f t="shared" si="6"/>
        <v>50</v>
      </c>
      <c r="I31" s="306">
        <f t="shared" si="6"/>
        <v>1500</v>
      </c>
      <c r="K31" s="321"/>
      <c r="L31" s="167"/>
      <c r="M31" s="322"/>
    </row>
    <row r="32" spans="1:166" x14ac:dyDescent="0.2">
      <c r="A32" s="62" t="s">
        <v>347</v>
      </c>
      <c r="B32" s="234" t="s">
        <v>2</v>
      </c>
      <c r="C32" s="5">
        <v>6</v>
      </c>
      <c r="D32" s="120">
        <v>450</v>
      </c>
      <c r="E32" s="358">
        <f t="shared" si="8"/>
        <v>2700</v>
      </c>
      <c r="G32" s="305">
        <f t="shared" si="7"/>
        <v>6</v>
      </c>
      <c r="H32" s="149">
        <f t="shared" si="6"/>
        <v>450</v>
      </c>
      <c r="I32" s="306">
        <f t="shared" si="6"/>
        <v>2700</v>
      </c>
      <c r="K32" s="321"/>
      <c r="L32" s="167"/>
      <c r="M32" s="322"/>
    </row>
    <row r="33" spans="1:166" ht="25.5" x14ac:dyDescent="0.2">
      <c r="A33" s="239" t="s">
        <v>349</v>
      </c>
      <c r="B33" s="234" t="s">
        <v>2</v>
      </c>
      <c r="C33" s="5">
        <v>2</v>
      </c>
      <c r="D33" s="120">
        <f>1100</f>
        <v>1100</v>
      </c>
      <c r="E33" s="358">
        <f t="shared" si="8"/>
        <v>2200</v>
      </c>
      <c r="G33" s="305">
        <f t="shared" si="7"/>
        <v>2</v>
      </c>
      <c r="H33" s="149">
        <f t="shared" si="6"/>
        <v>1100</v>
      </c>
      <c r="I33" s="306">
        <f t="shared" si="6"/>
        <v>2200</v>
      </c>
      <c r="K33" s="321"/>
      <c r="L33" s="167"/>
      <c r="M33" s="322"/>
    </row>
    <row r="34" spans="1:166" s="285" customFormat="1" ht="15" customHeight="1" x14ac:dyDescent="0.2">
      <c r="A34" s="423" t="s">
        <v>35</v>
      </c>
      <c r="B34" s="424"/>
      <c r="C34" s="424"/>
      <c r="D34" s="425"/>
      <c r="E34" s="310">
        <f>SUM(E23:E33)</f>
        <v>21440</v>
      </c>
      <c r="F34" s="97"/>
      <c r="G34" s="309"/>
      <c r="H34" s="287"/>
      <c r="I34" s="310">
        <f>E34</f>
        <v>21440</v>
      </c>
      <c r="J34" s="97"/>
      <c r="K34" s="309"/>
      <c r="L34" s="287"/>
      <c r="M34" s="313"/>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row>
    <row r="35" spans="1:166" s="97" customFormat="1" ht="15" customHeight="1" x14ac:dyDescent="0.2">
      <c r="A35" s="249" t="s">
        <v>16</v>
      </c>
      <c r="B35" s="187"/>
      <c r="C35" s="181"/>
      <c r="D35" s="192"/>
      <c r="E35" s="357"/>
      <c r="G35" s="307"/>
      <c r="H35" s="181"/>
      <c r="I35" s="308"/>
      <c r="K35" s="307"/>
      <c r="L35" s="181"/>
      <c r="M35" s="308"/>
    </row>
    <row r="36" spans="1:166" x14ac:dyDescent="0.2">
      <c r="A36" s="108" t="s">
        <v>194</v>
      </c>
      <c r="B36" s="64" t="s">
        <v>110</v>
      </c>
      <c r="C36" s="2">
        <v>24</v>
      </c>
      <c r="D36" s="191">
        <v>200</v>
      </c>
      <c r="E36" s="358">
        <f t="shared" ref="E36:E50" si="9">C36*D36</f>
        <v>4800</v>
      </c>
      <c r="G36" s="305">
        <f>C36</f>
        <v>24</v>
      </c>
      <c r="H36" s="241">
        <f>D36</f>
        <v>200</v>
      </c>
      <c r="I36" s="417">
        <f>H36*G36</f>
        <v>4800</v>
      </c>
      <c r="K36" s="321"/>
      <c r="L36" s="167"/>
      <c r="M36" s="322"/>
    </row>
    <row r="37" spans="1:166" x14ac:dyDescent="0.2">
      <c r="A37" s="108" t="s">
        <v>188</v>
      </c>
      <c r="B37" s="64" t="s">
        <v>110</v>
      </c>
      <c r="C37" s="2">
        <v>24</v>
      </c>
      <c r="D37" s="191">
        <v>85</v>
      </c>
      <c r="E37" s="358">
        <f t="shared" si="9"/>
        <v>2040</v>
      </c>
      <c r="G37" s="305">
        <f t="shared" ref="G37:G50" si="10">C37</f>
        <v>24</v>
      </c>
      <c r="H37" s="241">
        <f t="shared" ref="H37:H50" si="11">D37</f>
        <v>85</v>
      </c>
      <c r="I37" s="417">
        <f t="shared" ref="I37:I50" si="12">H37*G37</f>
        <v>2040</v>
      </c>
      <c r="K37" s="321"/>
      <c r="L37" s="167"/>
      <c r="M37" s="322"/>
    </row>
    <row r="38" spans="1:166" x14ac:dyDescent="0.2">
      <c r="A38" s="108" t="s">
        <v>340</v>
      </c>
      <c r="B38" s="184" t="s">
        <v>110</v>
      </c>
      <c r="C38" s="185">
        <v>24</v>
      </c>
      <c r="D38" s="193">
        <v>150</v>
      </c>
      <c r="E38" s="357">
        <f t="shared" si="9"/>
        <v>3600</v>
      </c>
      <c r="G38" s="305">
        <f t="shared" si="10"/>
        <v>24</v>
      </c>
      <c r="H38" s="241">
        <f t="shared" si="11"/>
        <v>150</v>
      </c>
      <c r="I38" s="417">
        <f t="shared" si="12"/>
        <v>3600</v>
      </c>
      <c r="K38" s="321"/>
      <c r="L38" s="167"/>
      <c r="M38" s="322"/>
    </row>
    <row r="39" spans="1:166" x14ac:dyDescent="0.2">
      <c r="A39" s="108" t="s">
        <v>190</v>
      </c>
      <c r="B39" s="184" t="s">
        <v>110</v>
      </c>
      <c r="C39" s="185">
        <v>24</v>
      </c>
      <c r="D39" s="193">
        <v>85</v>
      </c>
      <c r="E39" s="357">
        <f t="shared" si="9"/>
        <v>2040</v>
      </c>
      <c r="G39" s="305">
        <f t="shared" si="10"/>
        <v>24</v>
      </c>
      <c r="H39" s="241">
        <f t="shared" si="11"/>
        <v>85</v>
      </c>
      <c r="I39" s="417">
        <f t="shared" si="12"/>
        <v>2040</v>
      </c>
      <c r="K39" s="321"/>
      <c r="L39" s="167"/>
      <c r="M39" s="322"/>
    </row>
    <row r="40" spans="1:166" ht="12.75" customHeight="1" x14ac:dyDescent="0.2">
      <c r="A40" s="108" t="s">
        <v>191</v>
      </c>
      <c r="B40" s="233" t="s">
        <v>110</v>
      </c>
      <c r="C40" s="181">
        <v>24</v>
      </c>
      <c r="D40" s="194">
        <v>50</v>
      </c>
      <c r="E40" s="357">
        <f t="shared" si="9"/>
        <v>1200</v>
      </c>
      <c r="G40" s="305">
        <f t="shared" si="10"/>
        <v>24</v>
      </c>
      <c r="H40" s="241">
        <f t="shared" si="11"/>
        <v>50</v>
      </c>
      <c r="I40" s="417">
        <f t="shared" si="12"/>
        <v>1200</v>
      </c>
      <c r="K40" s="321"/>
      <c r="L40" s="167"/>
      <c r="M40" s="322"/>
    </row>
    <row r="41" spans="1:166" ht="12.75" customHeight="1" x14ac:dyDescent="0.2">
      <c r="A41" s="263" t="s">
        <v>433</v>
      </c>
      <c r="B41" s="262"/>
      <c r="C41" s="181"/>
      <c r="D41" s="194"/>
      <c r="E41" s="357"/>
      <c r="G41" s="305">
        <f t="shared" si="10"/>
        <v>0</v>
      </c>
      <c r="H41" s="241">
        <f t="shared" si="11"/>
        <v>0</v>
      </c>
      <c r="I41" s="417">
        <f t="shared" si="12"/>
        <v>0</v>
      </c>
      <c r="K41" s="321"/>
      <c r="L41" s="167"/>
      <c r="M41" s="322"/>
    </row>
    <row r="42" spans="1:166" ht="12.75" customHeight="1" x14ac:dyDescent="0.2">
      <c r="A42" s="109" t="s">
        <v>424</v>
      </c>
      <c r="B42" s="106" t="s">
        <v>110</v>
      </c>
      <c r="C42" s="2">
        <v>6</v>
      </c>
      <c r="D42" s="195">
        <v>300</v>
      </c>
      <c r="E42" s="358">
        <f t="shared" si="9"/>
        <v>1800</v>
      </c>
      <c r="G42" s="305">
        <f t="shared" si="10"/>
        <v>6</v>
      </c>
      <c r="H42" s="241">
        <f t="shared" si="11"/>
        <v>300</v>
      </c>
      <c r="I42" s="417">
        <f t="shared" si="12"/>
        <v>1800</v>
      </c>
      <c r="K42" s="321"/>
      <c r="L42" s="167"/>
      <c r="M42" s="322"/>
    </row>
    <row r="43" spans="1:166" ht="12.75" customHeight="1" x14ac:dyDescent="0.2">
      <c r="A43" s="109" t="s">
        <v>425</v>
      </c>
      <c r="B43" s="64" t="s">
        <v>350</v>
      </c>
      <c r="C43" s="2">
        <v>8</v>
      </c>
      <c r="D43" s="191">
        <v>150</v>
      </c>
      <c r="E43" s="358">
        <f t="shared" si="9"/>
        <v>1200</v>
      </c>
      <c r="G43" s="305">
        <f t="shared" si="10"/>
        <v>8</v>
      </c>
      <c r="H43" s="241">
        <f t="shared" si="11"/>
        <v>150</v>
      </c>
      <c r="I43" s="417">
        <f t="shared" si="12"/>
        <v>1200</v>
      </c>
      <c r="K43" s="321"/>
      <c r="L43" s="167"/>
      <c r="M43" s="322"/>
    </row>
    <row r="44" spans="1:166" ht="12.75" customHeight="1" x14ac:dyDescent="0.2">
      <c r="A44" s="109" t="s">
        <v>438</v>
      </c>
      <c r="B44" s="64" t="s">
        <v>350</v>
      </c>
      <c r="C44" s="2">
        <v>1</v>
      </c>
      <c r="D44" s="191">
        <v>349</v>
      </c>
      <c r="E44" s="358">
        <f t="shared" si="9"/>
        <v>349</v>
      </c>
      <c r="G44" s="305">
        <f t="shared" si="10"/>
        <v>1</v>
      </c>
      <c r="H44" s="241">
        <f t="shared" si="11"/>
        <v>349</v>
      </c>
      <c r="I44" s="417">
        <f t="shared" si="12"/>
        <v>349</v>
      </c>
      <c r="K44" s="321"/>
      <c r="L44" s="167"/>
      <c r="M44" s="322"/>
    </row>
    <row r="45" spans="1:166" ht="12.75" customHeight="1" x14ac:dyDescent="0.2">
      <c r="A45" s="109" t="s">
        <v>427</v>
      </c>
      <c r="B45" s="64" t="s">
        <v>350</v>
      </c>
      <c r="C45" s="2">
        <v>1</v>
      </c>
      <c r="D45" s="191">
        <v>150</v>
      </c>
      <c r="E45" s="358">
        <f t="shared" si="9"/>
        <v>150</v>
      </c>
      <c r="G45" s="305">
        <f t="shared" si="10"/>
        <v>1</v>
      </c>
      <c r="H45" s="241">
        <f t="shared" si="11"/>
        <v>150</v>
      </c>
      <c r="I45" s="417">
        <f t="shared" si="12"/>
        <v>150</v>
      </c>
      <c r="K45" s="321"/>
      <c r="L45" s="167"/>
      <c r="M45" s="322"/>
    </row>
    <row r="46" spans="1:166" ht="12.75" customHeight="1" x14ac:dyDescent="0.2">
      <c r="A46" s="109" t="s">
        <v>428</v>
      </c>
      <c r="B46" s="64" t="s">
        <v>350</v>
      </c>
      <c r="C46" s="2">
        <v>3</v>
      </c>
      <c r="D46" s="191">
        <v>70</v>
      </c>
      <c r="E46" s="358">
        <f t="shared" si="9"/>
        <v>210</v>
      </c>
      <c r="G46" s="305">
        <f t="shared" si="10"/>
        <v>3</v>
      </c>
      <c r="H46" s="241">
        <f t="shared" si="11"/>
        <v>70</v>
      </c>
      <c r="I46" s="417">
        <f t="shared" si="12"/>
        <v>210</v>
      </c>
      <c r="K46" s="321"/>
      <c r="L46" s="167"/>
      <c r="M46" s="322"/>
    </row>
    <row r="47" spans="1:166" ht="12.75" customHeight="1" x14ac:dyDescent="0.2">
      <c r="A47" s="109" t="s">
        <v>429</v>
      </c>
      <c r="B47" s="64" t="s">
        <v>350</v>
      </c>
      <c r="C47" s="2">
        <v>20</v>
      </c>
      <c r="D47" s="191">
        <v>2</v>
      </c>
      <c r="E47" s="358">
        <f t="shared" si="9"/>
        <v>40</v>
      </c>
      <c r="G47" s="305">
        <f t="shared" si="10"/>
        <v>20</v>
      </c>
      <c r="H47" s="241">
        <f t="shared" si="11"/>
        <v>2</v>
      </c>
      <c r="I47" s="417">
        <f t="shared" si="12"/>
        <v>40</v>
      </c>
      <c r="K47" s="321"/>
      <c r="L47" s="167"/>
      <c r="M47" s="322"/>
    </row>
    <row r="48" spans="1:166" ht="12.75" customHeight="1" x14ac:dyDescent="0.2">
      <c r="A48" s="109" t="s">
        <v>430</v>
      </c>
      <c r="B48" s="64" t="s">
        <v>350</v>
      </c>
      <c r="C48" s="2">
        <v>10</v>
      </c>
      <c r="D48" s="191">
        <v>1.5</v>
      </c>
      <c r="E48" s="358">
        <f t="shared" si="9"/>
        <v>15</v>
      </c>
      <c r="G48" s="305">
        <f t="shared" si="10"/>
        <v>10</v>
      </c>
      <c r="H48" s="241">
        <f t="shared" si="11"/>
        <v>1.5</v>
      </c>
      <c r="I48" s="417">
        <f t="shared" si="12"/>
        <v>15</v>
      </c>
      <c r="K48" s="321"/>
      <c r="L48" s="167"/>
      <c r="M48" s="322"/>
    </row>
    <row r="49" spans="1:166" ht="12.75" customHeight="1" x14ac:dyDescent="0.2">
      <c r="A49" s="109" t="s">
        <v>431</v>
      </c>
      <c r="B49" s="64" t="s">
        <v>350</v>
      </c>
      <c r="C49" s="2">
        <v>4</v>
      </c>
      <c r="D49" s="191">
        <v>35</v>
      </c>
      <c r="E49" s="358">
        <f t="shared" si="9"/>
        <v>140</v>
      </c>
      <c r="G49" s="305">
        <f t="shared" si="10"/>
        <v>4</v>
      </c>
      <c r="H49" s="241">
        <f t="shared" si="11"/>
        <v>35</v>
      </c>
      <c r="I49" s="417">
        <f t="shared" si="12"/>
        <v>140</v>
      </c>
      <c r="K49" s="321"/>
      <c r="L49" s="167"/>
      <c r="M49" s="322"/>
    </row>
    <row r="50" spans="1:166" ht="12.75" customHeight="1" x14ac:dyDescent="0.2">
      <c r="A50" s="109" t="s">
        <v>432</v>
      </c>
      <c r="B50" s="64" t="s">
        <v>351</v>
      </c>
      <c r="C50" s="2">
        <v>1</v>
      </c>
      <c r="D50" s="191">
        <v>500</v>
      </c>
      <c r="E50" s="358">
        <f t="shared" si="9"/>
        <v>500</v>
      </c>
      <c r="G50" s="305">
        <f t="shared" si="10"/>
        <v>1</v>
      </c>
      <c r="H50" s="241">
        <f t="shared" si="11"/>
        <v>500</v>
      </c>
      <c r="I50" s="417">
        <f t="shared" si="12"/>
        <v>500</v>
      </c>
      <c r="K50" s="321"/>
      <c r="L50" s="167"/>
      <c r="M50" s="322"/>
    </row>
    <row r="51" spans="1:166" s="285" customFormat="1" ht="15" customHeight="1" x14ac:dyDescent="0.2">
      <c r="A51" s="423" t="s">
        <v>13</v>
      </c>
      <c r="B51" s="424"/>
      <c r="C51" s="424"/>
      <c r="D51" s="425"/>
      <c r="E51" s="310">
        <f>SUM(E36:E50)</f>
        <v>18084</v>
      </c>
      <c r="F51" s="97"/>
      <c r="G51" s="309"/>
      <c r="H51" s="287"/>
      <c r="I51" s="418">
        <f>SUM(I36:I50)</f>
        <v>18084</v>
      </c>
      <c r="J51" s="97"/>
      <c r="K51" s="309"/>
      <c r="L51" s="287"/>
      <c r="M51" s="310"/>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row>
    <row r="52" spans="1:166" s="97" customFormat="1" ht="21" customHeight="1" x14ac:dyDescent="0.2">
      <c r="A52" s="244" t="s">
        <v>353</v>
      </c>
      <c r="B52" s="245"/>
      <c r="C52" s="246"/>
      <c r="D52" s="247"/>
      <c r="E52" s="359"/>
      <c r="G52" s="307"/>
      <c r="H52" s="181"/>
      <c r="I52" s="308"/>
      <c r="K52" s="307"/>
      <c r="L52" s="181"/>
      <c r="M52" s="308"/>
    </row>
    <row r="53" spans="1:166" x14ac:dyDescent="0.2">
      <c r="A53" s="62" t="s">
        <v>354</v>
      </c>
      <c r="B53" s="3" t="s">
        <v>169</v>
      </c>
      <c r="C53" s="179">
        <v>30</v>
      </c>
      <c r="D53" s="186">
        <v>4000</v>
      </c>
      <c r="E53" s="364">
        <v>4000</v>
      </c>
      <c r="G53" s="305">
        <f>C53</f>
        <v>30</v>
      </c>
      <c r="H53" s="149">
        <f t="shared" ref="H53:I55" si="13">D53</f>
        <v>4000</v>
      </c>
      <c r="I53" s="306">
        <f t="shared" si="13"/>
        <v>4000</v>
      </c>
      <c r="K53" s="321"/>
      <c r="L53" s="167"/>
      <c r="M53" s="322"/>
    </row>
    <row r="54" spans="1:166" x14ac:dyDescent="0.2">
      <c r="A54" s="62" t="s">
        <v>355</v>
      </c>
      <c r="B54" s="64" t="s">
        <v>169</v>
      </c>
      <c r="C54" s="179">
        <v>30</v>
      </c>
      <c r="D54" s="186">
        <v>4000</v>
      </c>
      <c r="E54" s="364">
        <v>4000</v>
      </c>
      <c r="G54" s="305">
        <f t="shared" ref="G54:G55" si="14">C54</f>
        <v>30</v>
      </c>
      <c r="H54" s="149">
        <f t="shared" si="13"/>
        <v>4000</v>
      </c>
      <c r="I54" s="306">
        <f t="shared" si="13"/>
        <v>4000</v>
      </c>
      <c r="K54" s="321"/>
      <c r="L54" s="167"/>
      <c r="M54" s="322"/>
    </row>
    <row r="55" spans="1:166" x14ac:dyDescent="0.2">
      <c r="A55" s="62" t="s">
        <v>356</v>
      </c>
      <c r="B55" s="64" t="s">
        <v>84</v>
      </c>
      <c r="C55" s="5">
        <v>24</v>
      </c>
      <c r="D55" s="120">
        <v>30</v>
      </c>
      <c r="E55" s="365">
        <f>C55*D55</f>
        <v>720</v>
      </c>
      <c r="G55" s="305">
        <f t="shared" si="14"/>
        <v>24</v>
      </c>
      <c r="H55" s="149">
        <f t="shared" si="13"/>
        <v>30</v>
      </c>
      <c r="I55" s="306">
        <f t="shared" si="13"/>
        <v>720</v>
      </c>
      <c r="K55" s="321"/>
      <c r="L55" s="167"/>
      <c r="M55" s="322"/>
    </row>
    <row r="56" spans="1:166" s="97" customFormat="1" ht="15" customHeight="1" x14ac:dyDescent="0.2">
      <c r="A56" s="259" t="s">
        <v>417</v>
      </c>
      <c r="B56" s="257"/>
      <c r="C56" s="257"/>
      <c r="D56" s="257"/>
      <c r="E56" s="366"/>
      <c r="G56" s="305"/>
      <c r="H56" s="149"/>
      <c r="I56" s="306"/>
      <c r="K56" s="307"/>
      <c r="L56" s="181"/>
      <c r="M56" s="308"/>
    </row>
    <row r="57" spans="1:166" ht="15" customHeight="1" x14ac:dyDescent="0.2">
      <c r="A57" s="108" t="s">
        <v>418</v>
      </c>
      <c r="B57" s="64" t="s">
        <v>165</v>
      </c>
      <c r="C57" s="66">
        <v>911</v>
      </c>
      <c r="D57" s="196">
        <v>9</v>
      </c>
      <c r="E57" s="196">
        <f t="shared" ref="E57:E62" si="15">C57*D57</f>
        <v>8199</v>
      </c>
      <c r="G57" s="305">
        <f t="shared" ref="G57:I62" si="16">C57</f>
        <v>911</v>
      </c>
      <c r="H57" s="149">
        <f t="shared" si="16"/>
        <v>9</v>
      </c>
      <c r="I57" s="306">
        <f t="shared" si="16"/>
        <v>8199</v>
      </c>
      <c r="K57" s="321"/>
      <c r="L57" s="167"/>
      <c r="M57" s="322"/>
    </row>
    <row r="58" spans="1:166" ht="15" customHeight="1" x14ac:dyDescent="0.2">
      <c r="A58" s="62" t="s">
        <v>419</v>
      </c>
      <c r="B58" s="64" t="s">
        <v>166</v>
      </c>
      <c r="C58" s="66">
        <v>2</v>
      </c>
      <c r="D58" s="196">
        <v>200</v>
      </c>
      <c r="E58" s="196">
        <f t="shared" si="15"/>
        <v>400</v>
      </c>
      <c r="G58" s="305">
        <f t="shared" si="16"/>
        <v>2</v>
      </c>
      <c r="H58" s="149">
        <f t="shared" si="16"/>
        <v>200</v>
      </c>
      <c r="I58" s="306">
        <f t="shared" si="16"/>
        <v>400</v>
      </c>
      <c r="K58" s="321"/>
      <c r="L58" s="167"/>
      <c r="M58" s="322"/>
    </row>
    <row r="59" spans="1:166" ht="15" customHeight="1" x14ac:dyDescent="0.2">
      <c r="A59" s="62" t="s">
        <v>420</v>
      </c>
      <c r="B59" s="64" t="s">
        <v>167</v>
      </c>
      <c r="C59" s="66">
        <v>8</v>
      </c>
      <c r="D59" s="196">
        <v>50</v>
      </c>
      <c r="E59" s="196">
        <f t="shared" si="15"/>
        <v>400</v>
      </c>
      <c r="G59" s="305">
        <f t="shared" si="16"/>
        <v>8</v>
      </c>
      <c r="H59" s="149">
        <f t="shared" si="16"/>
        <v>50</v>
      </c>
      <c r="I59" s="306">
        <f t="shared" si="16"/>
        <v>400</v>
      </c>
      <c r="K59" s="321"/>
      <c r="L59" s="167"/>
      <c r="M59" s="322"/>
    </row>
    <row r="60" spans="1:166" ht="15" customHeight="1" x14ac:dyDescent="0.2">
      <c r="A60" s="108" t="s">
        <v>421</v>
      </c>
      <c r="B60" s="184" t="s">
        <v>168</v>
      </c>
      <c r="C60" s="179">
        <v>2</v>
      </c>
      <c r="D60" s="196">
        <v>540</v>
      </c>
      <c r="E60" s="196">
        <f t="shared" si="15"/>
        <v>1080</v>
      </c>
      <c r="G60" s="305">
        <f t="shared" si="16"/>
        <v>2</v>
      </c>
      <c r="H60" s="149">
        <f t="shared" si="16"/>
        <v>540</v>
      </c>
      <c r="I60" s="306">
        <f t="shared" si="16"/>
        <v>1080</v>
      </c>
      <c r="K60" s="321"/>
      <c r="L60" s="167"/>
      <c r="M60" s="322"/>
    </row>
    <row r="61" spans="1:166" ht="15" customHeight="1" x14ac:dyDescent="0.2">
      <c r="A61" s="62" t="s">
        <v>422</v>
      </c>
      <c r="B61" s="122" t="s">
        <v>168</v>
      </c>
      <c r="C61" s="66">
        <v>4</v>
      </c>
      <c r="D61" s="196">
        <v>120</v>
      </c>
      <c r="E61" s="196">
        <f t="shared" si="15"/>
        <v>480</v>
      </c>
      <c r="G61" s="305">
        <f t="shared" si="16"/>
        <v>4</v>
      </c>
      <c r="H61" s="149">
        <f t="shared" si="16"/>
        <v>120</v>
      </c>
      <c r="I61" s="306">
        <f t="shared" si="16"/>
        <v>480</v>
      </c>
      <c r="K61" s="321"/>
      <c r="L61" s="167"/>
      <c r="M61" s="322"/>
    </row>
    <row r="62" spans="1:166" s="105" customFormat="1" ht="38.25" x14ac:dyDescent="0.2">
      <c r="A62" s="70" t="s">
        <v>423</v>
      </c>
      <c r="B62" s="104" t="s">
        <v>168</v>
      </c>
      <c r="C62" s="101">
        <v>36</v>
      </c>
      <c r="D62" s="353">
        <v>22</v>
      </c>
      <c r="E62" s="353">
        <f t="shared" si="15"/>
        <v>792</v>
      </c>
      <c r="F62" s="289"/>
      <c r="G62" s="305">
        <f t="shared" si="16"/>
        <v>36</v>
      </c>
      <c r="H62" s="149">
        <f t="shared" si="16"/>
        <v>22</v>
      </c>
      <c r="I62" s="306">
        <f t="shared" si="16"/>
        <v>792</v>
      </c>
      <c r="J62" s="289"/>
      <c r="K62" s="323"/>
      <c r="L62" s="171"/>
      <c r="M62" s="324"/>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89"/>
      <c r="AY62" s="289"/>
      <c r="AZ62" s="289"/>
      <c r="BA62" s="289"/>
      <c r="BB62" s="289"/>
      <c r="BC62" s="289"/>
      <c r="BD62" s="289"/>
      <c r="BE62" s="289"/>
      <c r="BF62" s="289"/>
      <c r="BG62" s="289"/>
      <c r="BH62" s="289"/>
      <c r="BI62" s="289"/>
      <c r="BJ62" s="289"/>
      <c r="BK62" s="289"/>
      <c r="BL62" s="289"/>
      <c r="BM62" s="289"/>
      <c r="BN62" s="289"/>
      <c r="BO62" s="289"/>
      <c r="BP62" s="289"/>
      <c r="BQ62" s="289"/>
      <c r="BR62" s="289"/>
      <c r="BS62" s="289"/>
      <c r="BT62" s="289"/>
      <c r="BU62" s="289"/>
      <c r="BV62" s="289"/>
      <c r="BW62" s="289"/>
      <c r="BX62" s="289"/>
      <c r="BY62" s="289"/>
      <c r="BZ62" s="289"/>
      <c r="CA62" s="289"/>
      <c r="CB62" s="289"/>
      <c r="CC62" s="289"/>
      <c r="CD62" s="289"/>
      <c r="CE62" s="289"/>
      <c r="CF62" s="289"/>
      <c r="CG62" s="289"/>
      <c r="CH62" s="289"/>
      <c r="CI62" s="289"/>
      <c r="CJ62" s="289"/>
      <c r="CK62" s="289"/>
      <c r="CL62" s="289"/>
      <c r="CM62" s="289"/>
      <c r="CN62" s="289"/>
      <c r="CO62" s="289"/>
      <c r="CP62" s="289"/>
      <c r="CQ62" s="289"/>
      <c r="CR62" s="289"/>
      <c r="CS62" s="289"/>
      <c r="CT62" s="289"/>
      <c r="CU62" s="289"/>
      <c r="CV62" s="289"/>
      <c r="CW62" s="289"/>
      <c r="CX62" s="289"/>
      <c r="CY62" s="289"/>
      <c r="CZ62" s="289"/>
      <c r="DA62" s="289"/>
      <c r="DB62" s="289"/>
      <c r="DC62" s="289"/>
      <c r="DD62" s="289"/>
      <c r="DE62" s="289"/>
      <c r="DF62" s="289"/>
      <c r="DG62" s="289"/>
      <c r="DH62" s="289"/>
      <c r="DI62" s="289"/>
      <c r="DJ62" s="289"/>
      <c r="DK62" s="289"/>
      <c r="DL62" s="289"/>
      <c r="DM62" s="289"/>
      <c r="DN62" s="289"/>
      <c r="DO62" s="289"/>
      <c r="DP62" s="289"/>
      <c r="DQ62" s="289"/>
      <c r="DR62" s="289"/>
      <c r="DS62" s="289"/>
      <c r="DT62" s="289"/>
      <c r="DU62" s="289"/>
      <c r="DV62" s="289"/>
      <c r="DW62" s="289"/>
      <c r="DX62" s="289"/>
      <c r="DY62" s="289"/>
      <c r="DZ62" s="289"/>
      <c r="EA62" s="289"/>
      <c r="EB62" s="289"/>
      <c r="EC62" s="289"/>
      <c r="ED62" s="289"/>
      <c r="EE62" s="289"/>
      <c r="EF62" s="289"/>
      <c r="EG62" s="289"/>
      <c r="EH62" s="289"/>
      <c r="EI62" s="289"/>
      <c r="EJ62" s="289"/>
      <c r="EK62" s="289"/>
      <c r="EL62" s="289"/>
      <c r="EM62" s="289"/>
      <c r="EN62" s="289"/>
      <c r="EO62" s="289"/>
      <c r="EP62" s="289"/>
      <c r="EQ62" s="289"/>
      <c r="ER62" s="289"/>
      <c r="ES62" s="289"/>
      <c r="ET62" s="289"/>
      <c r="EU62" s="289"/>
      <c r="EV62" s="289"/>
      <c r="EW62" s="289"/>
      <c r="EX62" s="289"/>
      <c r="EY62" s="289"/>
      <c r="EZ62" s="289"/>
      <c r="FA62" s="289"/>
      <c r="FB62" s="289"/>
      <c r="FC62" s="289"/>
      <c r="FD62" s="289"/>
      <c r="FE62" s="289"/>
      <c r="FF62" s="289"/>
      <c r="FG62" s="289"/>
      <c r="FH62" s="289"/>
      <c r="FI62" s="289"/>
      <c r="FJ62" s="289"/>
    </row>
    <row r="63" spans="1:166" s="285" customFormat="1" ht="14.25" x14ac:dyDescent="0.2">
      <c r="A63" s="451" t="s">
        <v>25</v>
      </c>
      <c r="B63" s="438"/>
      <c r="C63" s="438"/>
      <c r="D63" s="438"/>
      <c r="E63" s="314">
        <f>SUM(E53:E62)</f>
        <v>20071</v>
      </c>
      <c r="F63" s="97"/>
      <c r="G63" s="309"/>
      <c r="H63" s="287"/>
      <c r="I63" s="314">
        <f>E63</f>
        <v>20071</v>
      </c>
      <c r="J63" s="97"/>
      <c r="K63" s="309"/>
      <c r="L63" s="287"/>
      <c r="M63" s="313"/>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row>
    <row r="64" spans="1:166" s="97" customFormat="1" ht="15" x14ac:dyDescent="0.25">
      <c r="A64" s="367" t="s">
        <v>435</v>
      </c>
      <c r="B64" s="251"/>
      <c r="C64" s="251"/>
      <c r="D64" s="252"/>
      <c r="E64" s="368">
        <f>E65+E66+E67+E68+E69+E70+E71+E72+E73</f>
        <v>90889</v>
      </c>
      <c r="G64" s="307"/>
      <c r="H64" s="181"/>
      <c r="I64" s="368">
        <f>I65+I66+I67+I68+I69+I70+I71+I72+I73</f>
        <v>85889</v>
      </c>
      <c r="K64" s="307"/>
      <c r="L64" s="181"/>
      <c r="M64" s="368">
        <f>M65+M66+M67+M68+M69+M70+M71+M72+M73</f>
        <v>5000</v>
      </c>
    </row>
    <row r="65" spans="1:166" s="267" customFormat="1" ht="45" customHeight="1" x14ac:dyDescent="0.2">
      <c r="A65" s="452" t="s">
        <v>357</v>
      </c>
      <c r="B65" s="453"/>
      <c r="C65" s="453"/>
      <c r="D65" s="454"/>
      <c r="E65" s="317">
        <v>940</v>
      </c>
      <c r="F65" s="97"/>
      <c r="G65" s="315"/>
      <c r="H65" s="268"/>
      <c r="I65" s="316"/>
      <c r="J65" s="97"/>
      <c r="K65" s="315"/>
      <c r="L65" s="268"/>
      <c r="M65" s="317">
        <f>E65</f>
        <v>940</v>
      </c>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row>
    <row r="66" spans="1:166" s="267" customFormat="1" ht="45" customHeight="1" x14ac:dyDescent="0.2">
      <c r="A66" s="452" t="s">
        <v>360</v>
      </c>
      <c r="B66" s="453"/>
      <c r="C66" s="453"/>
      <c r="D66" s="454"/>
      <c r="E66" s="317">
        <v>23700</v>
      </c>
      <c r="F66" s="97"/>
      <c r="G66" s="315"/>
      <c r="H66" s="268"/>
      <c r="I66" s="317">
        <f>E66</f>
        <v>23700</v>
      </c>
      <c r="J66" s="97"/>
      <c r="K66" s="315"/>
      <c r="L66" s="268"/>
      <c r="M66" s="318"/>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c r="DM66" s="97"/>
      <c r="DN66" s="97"/>
      <c r="DO66" s="97"/>
      <c r="DP66" s="97"/>
      <c r="DQ66" s="97"/>
      <c r="DR66" s="97"/>
      <c r="DS66" s="97"/>
      <c r="DT66" s="97"/>
      <c r="DU66" s="97"/>
      <c r="DV66" s="97"/>
      <c r="DW66" s="97"/>
      <c r="DX66" s="97"/>
      <c r="DY66" s="97"/>
      <c r="DZ66" s="97"/>
      <c r="EA66" s="97"/>
      <c r="EB66" s="97"/>
      <c r="EC66" s="97"/>
      <c r="ED66" s="97"/>
      <c r="EE66" s="97"/>
      <c r="EF66" s="97"/>
      <c r="EG66" s="97"/>
      <c r="EH66" s="97"/>
      <c r="EI66" s="97"/>
      <c r="EJ66" s="97"/>
      <c r="EK66" s="97"/>
      <c r="EL66" s="97"/>
      <c r="EM66" s="97"/>
      <c r="EN66" s="97"/>
      <c r="EO66" s="97"/>
      <c r="EP66" s="97"/>
      <c r="EQ66" s="97"/>
      <c r="ER66" s="97"/>
      <c r="ES66" s="97"/>
      <c r="ET66" s="97"/>
      <c r="EU66" s="97"/>
      <c r="EV66" s="97"/>
      <c r="EW66" s="97"/>
      <c r="EX66" s="97"/>
      <c r="EY66" s="97"/>
      <c r="EZ66" s="97"/>
      <c r="FA66" s="97"/>
      <c r="FB66" s="97"/>
      <c r="FC66" s="97"/>
      <c r="FD66" s="97"/>
      <c r="FE66" s="97"/>
      <c r="FF66" s="97"/>
      <c r="FG66" s="97"/>
      <c r="FH66" s="97"/>
      <c r="FI66" s="97"/>
      <c r="FJ66" s="97"/>
    </row>
    <row r="67" spans="1:166" s="267" customFormat="1" ht="45" customHeight="1" x14ac:dyDescent="0.2">
      <c r="A67" s="296" t="s">
        <v>384</v>
      </c>
      <c r="B67" s="266"/>
      <c r="C67" s="266"/>
      <c r="D67" s="297"/>
      <c r="E67" s="317">
        <v>11530</v>
      </c>
      <c r="F67" s="97"/>
      <c r="G67" s="315"/>
      <c r="H67" s="268"/>
      <c r="I67" s="318">
        <v>11530</v>
      </c>
      <c r="J67" s="97"/>
      <c r="K67" s="315"/>
      <c r="L67" s="268"/>
      <c r="M67" s="318"/>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row>
    <row r="68" spans="1:166" s="267" customFormat="1" ht="45" customHeight="1" x14ac:dyDescent="0.2">
      <c r="A68" s="265" t="s">
        <v>385</v>
      </c>
      <c r="B68" s="266"/>
      <c r="C68" s="266"/>
      <c r="D68" s="266"/>
      <c r="E68" s="317">
        <v>7998</v>
      </c>
      <c r="F68" s="97"/>
      <c r="G68" s="315"/>
      <c r="H68" s="268"/>
      <c r="I68" s="318">
        <v>7998</v>
      </c>
      <c r="J68" s="97"/>
      <c r="K68" s="315"/>
      <c r="L68" s="268"/>
      <c r="M68" s="318"/>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row>
    <row r="69" spans="1:166" s="267" customFormat="1" ht="45" customHeight="1" x14ac:dyDescent="0.2">
      <c r="A69" s="452" t="s">
        <v>440</v>
      </c>
      <c r="B69" s="453"/>
      <c r="C69" s="453"/>
      <c r="D69" s="454"/>
      <c r="E69" s="317">
        <v>5025</v>
      </c>
      <c r="F69" s="97"/>
      <c r="G69" s="315"/>
      <c r="H69" s="268"/>
      <c r="I69" s="318">
        <f>E69-M69</f>
        <v>3965</v>
      </c>
      <c r="J69" s="97"/>
      <c r="K69" s="315"/>
      <c r="L69" s="268"/>
      <c r="M69" s="318">
        <f>1060</f>
        <v>1060</v>
      </c>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row>
    <row r="70" spans="1:166" s="267" customFormat="1" ht="45" customHeight="1" x14ac:dyDescent="0.2">
      <c r="A70" s="452" t="s">
        <v>388</v>
      </c>
      <c r="B70" s="453"/>
      <c r="C70" s="453"/>
      <c r="D70" s="454"/>
      <c r="E70" s="317">
        <v>1700</v>
      </c>
      <c r="F70" s="97"/>
      <c r="G70" s="315"/>
      <c r="H70" s="268"/>
      <c r="I70" s="318">
        <v>1700</v>
      </c>
      <c r="J70" s="97"/>
      <c r="K70" s="315"/>
      <c r="L70" s="268"/>
      <c r="M70" s="318"/>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row>
    <row r="71" spans="1:166" s="267" customFormat="1" ht="45" customHeight="1" x14ac:dyDescent="0.2">
      <c r="A71" s="452" t="s">
        <v>437</v>
      </c>
      <c r="B71" s="453"/>
      <c r="C71" s="453"/>
      <c r="D71" s="454"/>
      <c r="E71" s="317">
        <v>24831</v>
      </c>
      <c r="F71" s="97"/>
      <c r="G71" s="315"/>
      <c r="H71" s="268"/>
      <c r="I71" s="318">
        <f>E71</f>
        <v>24831</v>
      </c>
      <c r="J71" s="97"/>
      <c r="K71" s="315"/>
      <c r="L71" s="268"/>
      <c r="M71" s="318"/>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c r="DM71" s="97"/>
      <c r="DN71" s="97"/>
      <c r="DO71" s="97"/>
      <c r="DP71" s="97"/>
      <c r="DQ71" s="97"/>
      <c r="DR71" s="97"/>
      <c r="DS71" s="97"/>
      <c r="DT71" s="97"/>
      <c r="DU71" s="97"/>
      <c r="DV71" s="97"/>
      <c r="DW71" s="97"/>
      <c r="DX71" s="97"/>
      <c r="DY71" s="97"/>
      <c r="DZ71" s="97"/>
      <c r="EA71" s="97"/>
      <c r="EB71" s="97"/>
      <c r="EC71" s="97"/>
      <c r="ED71" s="97"/>
      <c r="EE71" s="97"/>
      <c r="EF71" s="97"/>
      <c r="EG71" s="97"/>
      <c r="EH71" s="97"/>
      <c r="EI71" s="97"/>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row>
    <row r="72" spans="1:166" s="267" customFormat="1" ht="45" customHeight="1" x14ac:dyDescent="0.2">
      <c r="A72" s="455" t="s">
        <v>403</v>
      </c>
      <c r="B72" s="456"/>
      <c r="C72" s="456"/>
      <c r="D72" s="457"/>
      <c r="E72" s="317">
        <v>5540</v>
      </c>
      <c r="F72" s="97"/>
      <c r="G72" s="315"/>
      <c r="H72" s="268"/>
      <c r="I72" s="318">
        <v>5540</v>
      </c>
      <c r="J72" s="97"/>
      <c r="K72" s="315"/>
      <c r="L72" s="268"/>
      <c r="M72" s="318"/>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c r="DM72" s="97"/>
      <c r="DN72" s="97"/>
      <c r="DO72" s="97"/>
      <c r="DP72" s="97"/>
      <c r="DQ72" s="97"/>
      <c r="DR72" s="97"/>
      <c r="DS72" s="97"/>
      <c r="DT72" s="97"/>
      <c r="DU72" s="97"/>
      <c r="DV72" s="97"/>
      <c r="DW72" s="97"/>
      <c r="DX72" s="97"/>
      <c r="DY72" s="97"/>
      <c r="DZ72" s="97"/>
      <c r="EA72" s="97"/>
      <c r="EB72" s="97"/>
      <c r="EC72" s="97"/>
      <c r="ED72" s="97"/>
      <c r="EE72" s="97"/>
      <c r="EF72" s="97"/>
      <c r="EG72" s="97"/>
      <c r="EH72" s="97"/>
      <c r="EI72" s="97"/>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row>
    <row r="73" spans="1:166" s="267" customFormat="1" ht="45" customHeight="1" thickBot="1" x14ac:dyDescent="0.25">
      <c r="A73" s="452" t="s">
        <v>408</v>
      </c>
      <c r="B73" s="453"/>
      <c r="C73" s="453"/>
      <c r="D73" s="454"/>
      <c r="E73" s="317">
        <v>9625</v>
      </c>
      <c r="F73" s="97"/>
      <c r="G73" s="315"/>
      <c r="H73" s="268"/>
      <c r="I73" s="318">
        <f>E73-M73</f>
        <v>6625</v>
      </c>
      <c r="J73" s="97"/>
      <c r="K73" s="315"/>
      <c r="L73" s="268"/>
      <c r="M73" s="318">
        <v>3000</v>
      </c>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c r="DM73" s="97"/>
      <c r="DN73" s="97"/>
      <c r="DO73" s="97"/>
      <c r="DP73" s="97"/>
      <c r="DQ73" s="97"/>
      <c r="DR73" s="97"/>
      <c r="DS73" s="97"/>
      <c r="DT73" s="97"/>
      <c r="DU73" s="97"/>
      <c r="DV73" s="97"/>
      <c r="DW73" s="97"/>
      <c r="DX73" s="97"/>
      <c r="DY73" s="97"/>
      <c r="DZ73" s="97"/>
      <c r="EA73" s="97"/>
      <c r="EB73" s="97"/>
      <c r="EC73" s="97"/>
      <c r="ED73" s="97"/>
      <c r="EE73" s="97"/>
      <c r="EF73" s="97"/>
      <c r="EG73" s="97"/>
      <c r="EH73" s="97"/>
      <c r="EI73" s="97"/>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row>
    <row r="74" spans="1:166" s="267" customFormat="1" ht="45" customHeight="1" thickBot="1" x14ac:dyDescent="0.25">
      <c r="A74" s="298" t="s">
        <v>43</v>
      </c>
      <c r="B74" s="299"/>
      <c r="C74" s="300"/>
      <c r="D74" s="301"/>
      <c r="E74" s="369">
        <f>E16+E21+E34+E51+E63+E64</f>
        <v>223214</v>
      </c>
      <c r="F74" s="295"/>
      <c r="G74" s="315"/>
      <c r="H74" s="268"/>
      <c r="I74" s="318">
        <f>I16+I21+I34+I51+I63+I64</f>
        <v>218214</v>
      </c>
      <c r="J74" s="97"/>
      <c r="K74" s="315"/>
      <c r="L74" s="268"/>
      <c r="M74" s="318">
        <f>M16+M21+M34+M51+M63+M64</f>
        <v>5000</v>
      </c>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row>
    <row r="75" spans="1:166" ht="26.25" thickBot="1" x14ac:dyDescent="0.25">
      <c r="A75" s="60" t="s">
        <v>72</v>
      </c>
      <c r="B75" s="22"/>
      <c r="C75" s="23"/>
      <c r="D75" s="198"/>
      <c r="E75" s="81">
        <f>E74*7%</f>
        <v>15624.980000000001</v>
      </c>
      <c r="F75" s="327"/>
      <c r="G75" s="305"/>
      <c r="H75" s="149"/>
      <c r="I75" s="312">
        <f>E75</f>
        <v>15624.980000000001</v>
      </c>
      <c r="K75" s="321"/>
      <c r="L75" s="167"/>
      <c r="M75" s="322"/>
    </row>
    <row r="76" spans="1:166" ht="31.5" customHeight="1" thickBot="1" x14ac:dyDescent="0.25">
      <c r="A76" s="436" t="s">
        <v>63</v>
      </c>
      <c r="B76" s="427"/>
      <c r="C76" s="427"/>
      <c r="D76" s="437"/>
      <c r="E76" s="80">
        <f>E74+E75</f>
        <v>238838.98</v>
      </c>
      <c r="F76" s="328"/>
      <c r="G76" s="305"/>
      <c r="H76" s="149"/>
      <c r="I76" s="80">
        <f>I74+I75</f>
        <v>233838.98</v>
      </c>
      <c r="K76" s="321"/>
      <c r="L76" s="167"/>
      <c r="M76" s="80">
        <f>M74+M75</f>
        <v>5000</v>
      </c>
    </row>
    <row r="77" spans="1:166" s="352" customFormat="1" ht="26.25" thickBot="1" x14ac:dyDescent="0.25">
      <c r="A77" s="341" t="s">
        <v>71</v>
      </c>
      <c r="B77" s="342"/>
      <c r="C77" s="343"/>
      <c r="D77" s="344"/>
      <c r="E77" s="370">
        <f>E74*5%</f>
        <v>11160.7</v>
      </c>
      <c r="F77" s="345"/>
      <c r="G77" s="346"/>
      <c r="H77" s="347"/>
      <c r="I77" s="400">
        <f>E77</f>
        <v>11160.7</v>
      </c>
      <c r="J77" s="348"/>
      <c r="K77" s="349"/>
      <c r="L77" s="350"/>
      <c r="M77" s="351"/>
      <c r="N77" s="348"/>
      <c r="O77" s="348"/>
      <c r="P77" s="348"/>
      <c r="Q77" s="348"/>
      <c r="R77" s="348"/>
      <c r="S77" s="348"/>
      <c r="T77" s="348"/>
      <c r="U77" s="348"/>
      <c r="V77" s="348"/>
      <c r="W77" s="348"/>
      <c r="X77" s="348"/>
      <c r="Y77" s="348"/>
      <c r="Z77" s="348"/>
      <c r="AA77" s="348"/>
      <c r="AB77" s="348"/>
      <c r="AC77" s="348"/>
      <c r="AD77" s="348"/>
      <c r="AE77" s="348"/>
      <c r="AF77" s="348"/>
      <c r="AG77" s="348"/>
      <c r="AH77" s="348"/>
      <c r="AI77" s="348"/>
      <c r="AJ77" s="348"/>
      <c r="AK77" s="348"/>
      <c r="AL77" s="348"/>
      <c r="AM77" s="348"/>
      <c r="AN77" s="348"/>
      <c r="AO77" s="348"/>
      <c r="AP77" s="348"/>
      <c r="AQ77" s="348"/>
      <c r="AR77" s="348"/>
      <c r="AS77" s="348"/>
      <c r="AT77" s="348"/>
      <c r="AU77" s="348"/>
      <c r="AV77" s="348"/>
      <c r="AW77" s="348"/>
      <c r="AX77" s="348"/>
      <c r="AY77" s="348"/>
      <c r="AZ77" s="348"/>
      <c r="BA77" s="348"/>
      <c r="BB77" s="348"/>
      <c r="BC77" s="348"/>
      <c r="BD77" s="348"/>
      <c r="BE77" s="348"/>
      <c r="BF77" s="348"/>
      <c r="BG77" s="348"/>
      <c r="BH77" s="348"/>
      <c r="BI77" s="348"/>
      <c r="BJ77" s="348"/>
      <c r="BK77" s="348"/>
      <c r="BL77" s="348"/>
      <c r="BM77" s="348"/>
      <c r="BN77" s="348"/>
      <c r="BO77" s="348"/>
      <c r="BP77" s="348"/>
      <c r="BQ77" s="348"/>
      <c r="BR77" s="348"/>
      <c r="BS77" s="348"/>
      <c r="BT77" s="348"/>
      <c r="BU77" s="348"/>
      <c r="BV77" s="348"/>
      <c r="BW77" s="348"/>
      <c r="BX77" s="348"/>
      <c r="BY77" s="348"/>
      <c r="BZ77" s="348"/>
      <c r="CA77" s="348"/>
      <c r="CB77" s="348"/>
      <c r="CC77" s="348"/>
      <c r="CD77" s="348"/>
      <c r="CE77" s="348"/>
      <c r="CF77" s="348"/>
      <c r="CG77" s="348"/>
      <c r="CH77" s="348"/>
      <c r="CI77" s="348"/>
      <c r="CJ77" s="348"/>
      <c r="CK77" s="348"/>
      <c r="CL77" s="348"/>
      <c r="CM77" s="348"/>
      <c r="CN77" s="348"/>
      <c r="CO77" s="348"/>
      <c r="CP77" s="348"/>
      <c r="CQ77" s="348"/>
      <c r="CR77" s="348"/>
      <c r="CS77" s="348"/>
      <c r="CT77" s="348"/>
      <c r="CU77" s="348"/>
      <c r="CV77" s="348"/>
      <c r="CW77" s="348"/>
      <c r="CX77" s="348"/>
      <c r="CY77" s="348"/>
      <c r="CZ77" s="348"/>
      <c r="DA77" s="348"/>
      <c r="DB77" s="348"/>
      <c r="DC77" s="348"/>
      <c r="DD77" s="348"/>
      <c r="DE77" s="348"/>
      <c r="DF77" s="348"/>
      <c r="DG77" s="348"/>
      <c r="DH77" s="348"/>
      <c r="DI77" s="348"/>
      <c r="DJ77" s="348"/>
      <c r="DK77" s="348"/>
      <c r="DL77" s="348"/>
      <c r="DM77" s="348"/>
      <c r="DN77" s="348"/>
      <c r="DO77" s="348"/>
      <c r="DP77" s="348"/>
      <c r="DQ77" s="348"/>
      <c r="DR77" s="348"/>
      <c r="DS77" s="348"/>
      <c r="DT77" s="348"/>
      <c r="DU77" s="348"/>
      <c r="DV77" s="348"/>
      <c r="DW77" s="348"/>
      <c r="DX77" s="348"/>
      <c r="DY77" s="348"/>
      <c r="DZ77" s="348"/>
      <c r="EA77" s="348"/>
      <c r="EB77" s="348"/>
      <c r="EC77" s="348"/>
      <c r="ED77" s="348"/>
      <c r="EE77" s="348"/>
      <c r="EF77" s="348"/>
      <c r="EG77" s="348"/>
      <c r="EH77" s="348"/>
      <c r="EI77" s="348"/>
      <c r="EJ77" s="348"/>
      <c r="EK77" s="348"/>
      <c r="EL77" s="348"/>
      <c r="EM77" s="348"/>
      <c r="EN77" s="348"/>
      <c r="EO77" s="348"/>
      <c r="EP77" s="348"/>
      <c r="EQ77" s="348"/>
      <c r="ER77" s="348"/>
      <c r="ES77" s="348"/>
      <c r="ET77" s="348"/>
      <c r="EU77" s="348"/>
      <c r="EV77" s="348"/>
      <c r="EW77" s="348"/>
      <c r="EX77" s="348"/>
      <c r="EY77" s="348"/>
      <c r="EZ77" s="348"/>
      <c r="FA77" s="348"/>
      <c r="FB77" s="348"/>
      <c r="FC77" s="348"/>
      <c r="FD77" s="348"/>
      <c r="FE77" s="348"/>
      <c r="FF77" s="348"/>
      <c r="FG77" s="348"/>
      <c r="FH77" s="348"/>
      <c r="FI77" s="348"/>
      <c r="FJ77" s="348"/>
    </row>
    <row r="78" spans="1:166" s="206" customFormat="1" ht="16.5" customHeight="1" thickBot="1" x14ac:dyDescent="0.25">
      <c r="A78" s="436" t="s">
        <v>26</v>
      </c>
      <c r="B78" s="427"/>
      <c r="C78" s="427"/>
      <c r="D78" s="437"/>
      <c r="E78" s="80">
        <f>E76+E77</f>
        <v>249999.68000000002</v>
      </c>
      <c r="F78" s="328"/>
      <c r="G78" s="319"/>
      <c r="H78" s="320"/>
      <c r="I78" s="80">
        <f>I76+I77</f>
        <v>244999.68000000002</v>
      </c>
      <c r="J78" s="291"/>
      <c r="K78" s="325"/>
      <c r="L78" s="326"/>
      <c r="M78" s="80">
        <f>M76+M77</f>
        <v>5000</v>
      </c>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291"/>
      <c r="BV78" s="291"/>
      <c r="BW78" s="291"/>
      <c r="BX78" s="291"/>
      <c r="BY78" s="291"/>
      <c r="BZ78" s="291"/>
      <c r="CA78" s="291"/>
      <c r="CB78" s="291"/>
      <c r="CC78" s="291"/>
      <c r="CD78" s="291"/>
      <c r="CE78" s="291"/>
      <c r="CF78" s="291"/>
      <c r="CG78" s="291"/>
      <c r="CH78" s="291"/>
      <c r="CI78" s="291"/>
      <c r="CJ78" s="291"/>
      <c r="CK78" s="291"/>
      <c r="CL78" s="291"/>
      <c r="CM78" s="291"/>
      <c r="CN78" s="291"/>
      <c r="CO78" s="291"/>
      <c r="CP78" s="291"/>
      <c r="CQ78" s="291"/>
      <c r="CR78" s="291"/>
      <c r="CS78" s="291"/>
      <c r="CT78" s="291"/>
      <c r="CU78" s="291"/>
      <c r="CV78" s="291"/>
      <c r="CW78" s="291"/>
      <c r="CX78" s="291"/>
      <c r="CY78" s="291"/>
      <c r="CZ78" s="291"/>
      <c r="DA78" s="291"/>
      <c r="DB78" s="291"/>
      <c r="DC78" s="291"/>
      <c r="DD78" s="291"/>
      <c r="DE78" s="291"/>
      <c r="DF78" s="291"/>
      <c r="DG78" s="291"/>
      <c r="DH78" s="291"/>
      <c r="DI78" s="291"/>
      <c r="DJ78" s="291"/>
      <c r="DK78" s="291"/>
      <c r="DL78" s="291"/>
      <c r="DM78" s="291"/>
      <c r="DN78" s="291"/>
      <c r="DO78" s="291"/>
      <c r="DP78" s="291"/>
      <c r="DQ78" s="291"/>
      <c r="DR78" s="291"/>
      <c r="DS78" s="291"/>
      <c r="DT78" s="291"/>
      <c r="DU78" s="291"/>
      <c r="DV78" s="291"/>
      <c r="DW78" s="291"/>
      <c r="DX78" s="291"/>
      <c r="DY78" s="291"/>
      <c r="DZ78" s="291"/>
      <c r="EA78" s="291"/>
      <c r="EB78" s="291"/>
      <c r="EC78" s="291"/>
      <c r="ED78" s="291"/>
      <c r="EE78" s="291"/>
      <c r="EF78" s="291"/>
      <c r="EG78" s="291"/>
      <c r="EH78" s="291"/>
      <c r="EI78" s="291"/>
      <c r="EJ78" s="291"/>
      <c r="EK78" s="291"/>
      <c r="EL78" s="291"/>
      <c r="EM78" s="291"/>
      <c r="EN78" s="291"/>
      <c r="EO78" s="291"/>
      <c r="EP78" s="291"/>
      <c r="EQ78" s="291"/>
      <c r="ER78" s="291"/>
      <c r="ES78" s="291"/>
      <c r="ET78" s="291"/>
      <c r="EU78" s="291"/>
      <c r="EV78" s="291"/>
      <c r="EW78" s="291"/>
      <c r="EX78" s="291"/>
      <c r="EY78" s="291"/>
      <c r="EZ78" s="291"/>
      <c r="FA78" s="291"/>
      <c r="FB78" s="291"/>
      <c r="FC78" s="291"/>
      <c r="FD78" s="291"/>
      <c r="FE78" s="291"/>
      <c r="FF78" s="291"/>
      <c r="FG78" s="291"/>
      <c r="FH78" s="291"/>
      <c r="FI78" s="291"/>
      <c r="FJ78" s="291"/>
    </row>
    <row r="79" spans="1:166" s="206" customFormat="1" ht="15" customHeight="1" x14ac:dyDescent="0.2">
      <c r="A79" s="12"/>
      <c r="B79" s="13"/>
      <c r="C79" s="121"/>
      <c r="D79" s="200"/>
      <c r="E79" s="204"/>
      <c r="F79" s="291"/>
      <c r="J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1"/>
      <c r="AY79" s="291"/>
      <c r="AZ79" s="291"/>
      <c r="BA79" s="291"/>
      <c r="BB79" s="291"/>
      <c r="BC79" s="291"/>
      <c r="BD79" s="291"/>
      <c r="BE79" s="291"/>
      <c r="BF79" s="291"/>
      <c r="BG79" s="291"/>
      <c r="BH79" s="291"/>
      <c r="BI79" s="291"/>
      <c r="BJ79" s="291"/>
      <c r="BK79" s="291"/>
      <c r="BL79" s="291"/>
      <c r="BM79" s="291"/>
      <c r="BN79" s="291"/>
      <c r="BO79" s="291"/>
      <c r="BP79" s="291"/>
      <c r="BQ79" s="291"/>
      <c r="BR79" s="291"/>
      <c r="BS79" s="291"/>
      <c r="BT79" s="291"/>
      <c r="BU79" s="291"/>
      <c r="BV79" s="291"/>
      <c r="BW79" s="291"/>
      <c r="BX79" s="291"/>
      <c r="BY79" s="291"/>
      <c r="BZ79" s="291"/>
      <c r="CA79" s="291"/>
      <c r="CB79" s="291"/>
      <c r="CC79" s="291"/>
      <c r="CD79" s="291"/>
      <c r="CE79" s="291"/>
      <c r="CF79" s="291"/>
      <c r="CG79" s="291"/>
      <c r="CH79" s="291"/>
      <c r="CI79" s="291"/>
      <c r="CJ79" s="291"/>
      <c r="CK79" s="291"/>
      <c r="CL79" s="291"/>
      <c r="CM79" s="291"/>
      <c r="CN79" s="291"/>
      <c r="CO79" s="291"/>
      <c r="CP79" s="291"/>
      <c r="CQ79" s="291"/>
      <c r="CR79" s="291"/>
      <c r="CS79" s="291"/>
      <c r="CT79" s="291"/>
      <c r="CU79" s="291"/>
      <c r="CV79" s="291"/>
      <c r="CW79" s="291"/>
      <c r="CX79" s="291"/>
      <c r="CY79" s="291"/>
      <c r="CZ79" s="291"/>
      <c r="DA79" s="291"/>
      <c r="DB79" s="291"/>
      <c r="DC79" s="291"/>
      <c r="DD79" s="291"/>
      <c r="DE79" s="291"/>
      <c r="DF79" s="291"/>
      <c r="DG79" s="291"/>
      <c r="DH79" s="291"/>
      <c r="DI79" s="291"/>
      <c r="DJ79" s="291"/>
      <c r="DK79" s="291"/>
      <c r="DL79" s="291"/>
      <c r="DM79" s="291"/>
      <c r="DN79" s="291"/>
      <c r="DO79" s="291"/>
      <c r="DP79" s="291"/>
      <c r="DQ79" s="291"/>
      <c r="DR79" s="291"/>
      <c r="DS79" s="291"/>
      <c r="DT79" s="291"/>
      <c r="DU79" s="291"/>
      <c r="DV79" s="291"/>
      <c r="DW79" s="291"/>
      <c r="DX79" s="291"/>
      <c r="DY79" s="291"/>
      <c r="DZ79" s="291"/>
      <c r="EA79" s="291"/>
      <c r="EB79" s="291"/>
      <c r="EC79" s="291"/>
      <c r="ED79" s="291"/>
      <c r="EE79" s="291"/>
      <c r="EF79" s="291"/>
      <c r="EG79" s="291"/>
      <c r="EH79" s="291"/>
      <c r="EI79" s="291"/>
      <c r="EJ79" s="291"/>
      <c r="EK79" s="291"/>
      <c r="EL79" s="291"/>
      <c r="EM79" s="291"/>
      <c r="EN79" s="291"/>
      <c r="EO79" s="291"/>
      <c r="EP79" s="291"/>
      <c r="EQ79" s="291"/>
      <c r="ER79" s="291"/>
      <c r="ES79" s="291"/>
      <c r="ET79" s="291"/>
      <c r="EU79" s="291"/>
      <c r="EV79" s="291"/>
      <c r="EW79" s="291"/>
      <c r="EX79" s="291"/>
      <c r="EY79" s="291"/>
      <c r="EZ79" s="291"/>
      <c r="FA79" s="291"/>
      <c r="FB79" s="291"/>
      <c r="FC79" s="291"/>
      <c r="FD79" s="291"/>
      <c r="FE79" s="291"/>
      <c r="FF79" s="291"/>
      <c r="FG79" s="291"/>
      <c r="FH79" s="291"/>
      <c r="FI79" s="291"/>
      <c r="FJ79" s="291"/>
    </row>
    <row r="80" spans="1:166" s="206" customFormat="1" ht="35.25" customHeight="1" x14ac:dyDescent="0.2">
      <c r="A80" s="443" t="s">
        <v>66</v>
      </c>
      <c r="B80" s="443"/>
      <c r="C80" s="443"/>
      <c r="D80" s="443"/>
      <c r="E80" s="443"/>
      <c r="F80" s="329"/>
      <c r="G80" s="87"/>
      <c r="J80" s="291"/>
      <c r="N80" s="291"/>
      <c r="O80" s="291"/>
      <c r="P80" s="291"/>
      <c r="Q80" s="291"/>
      <c r="R80" s="291"/>
      <c r="S80" s="291"/>
      <c r="T80" s="291"/>
      <c r="U80" s="291"/>
      <c r="V80" s="291"/>
      <c r="W80" s="291"/>
      <c r="X80" s="291"/>
      <c r="Y80" s="291"/>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1"/>
      <c r="BU80" s="291"/>
      <c r="BV80" s="291"/>
      <c r="BW80" s="291"/>
      <c r="BX80" s="291"/>
      <c r="BY80" s="291"/>
      <c r="BZ80" s="291"/>
      <c r="CA80" s="291"/>
      <c r="CB80" s="291"/>
      <c r="CC80" s="291"/>
      <c r="CD80" s="291"/>
      <c r="CE80" s="291"/>
      <c r="CF80" s="291"/>
      <c r="CG80" s="291"/>
      <c r="CH80" s="291"/>
      <c r="CI80" s="291"/>
      <c r="CJ80" s="291"/>
      <c r="CK80" s="291"/>
      <c r="CL80" s="291"/>
      <c r="CM80" s="291"/>
      <c r="CN80" s="291"/>
      <c r="CO80" s="291"/>
      <c r="CP80" s="291"/>
      <c r="CQ80" s="291"/>
      <c r="CR80" s="291"/>
      <c r="CS80" s="291"/>
      <c r="CT80" s="291"/>
      <c r="CU80" s="291"/>
      <c r="CV80" s="291"/>
      <c r="CW80" s="291"/>
      <c r="CX80" s="291"/>
      <c r="CY80" s="291"/>
      <c r="CZ80" s="291"/>
      <c r="DA80" s="291"/>
      <c r="DB80" s="291"/>
      <c r="DC80" s="291"/>
      <c r="DD80" s="291"/>
      <c r="DE80" s="291"/>
      <c r="DF80" s="291"/>
      <c r="DG80" s="291"/>
      <c r="DH80" s="291"/>
      <c r="DI80" s="291"/>
      <c r="DJ80" s="291"/>
      <c r="DK80" s="291"/>
      <c r="DL80" s="291"/>
      <c r="DM80" s="291"/>
      <c r="DN80" s="291"/>
      <c r="DO80" s="291"/>
      <c r="DP80" s="291"/>
      <c r="DQ80" s="291"/>
      <c r="DR80" s="291"/>
      <c r="DS80" s="291"/>
      <c r="DT80" s="291"/>
      <c r="DU80" s="291"/>
      <c r="DV80" s="291"/>
      <c r="DW80" s="291"/>
      <c r="DX80" s="291"/>
      <c r="DY80" s="291"/>
      <c r="DZ80" s="291"/>
      <c r="EA80" s="291"/>
      <c r="EB80" s="291"/>
      <c r="EC80" s="291"/>
      <c r="ED80" s="291"/>
      <c r="EE80" s="291"/>
      <c r="EF80" s="291"/>
      <c r="EG80" s="291"/>
      <c r="EH80" s="291"/>
      <c r="EI80" s="291"/>
      <c r="EJ80" s="291"/>
      <c r="EK80" s="291"/>
      <c r="EL80" s="291"/>
      <c r="EM80" s="291"/>
      <c r="EN80" s="291"/>
      <c r="EO80" s="291"/>
      <c r="EP80" s="291"/>
      <c r="EQ80" s="291"/>
      <c r="ER80" s="291"/>
      <c r="ES80" s="291"/>
      <c r="ET80" s="291"/>
      <c r="EU80" s="291"/>
      <c r="EV80" s="291"/>
      <c r="EW80" s="291"/>
      <c r="EX80" s="291"/>
      <c r="EY80" s="291"/>
      <c r="EZ80" s="291"/>
      <c r="FA80" s="291"/>
      <c r="FB80" s="291"/>
      <c r="FC80" s="291"/>
      <c r="FD80" s="291"/>
      <c r="FE80" s="291"/>
      <c r="FF80" s="291"/>
      <c r="FG80" s="291"/>
      <c r="FH80" s="291"/>
      <c r="FI80" s="291"/>
      <c r="FJ80" s="291"/>
    </row>
    <row r="81" spans="1:166" s="206" customFormat="1" ht="26.65" customHeight="1" x14ac:dyDescent="0.2">
      <c r="A81" s="444" t="s">
        <v>59</v>
      </c>
      <c r="B81" s="445"/>
      <c r="C81" s="445"/>
      <c r="D81" s="445"/>
      <c r="E81" s="445"/>
      <c r="F81" s="291"/>
      <c r="J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1"/>
      <c r="AY81" s="291"/>
      <c r="AZ81" s="291"/>
      <c r="BA81" s="291"/>
      <c r="BB81" s="291"/>
      <c r="BC81" s="291"/>
      <c r="BD81" s="291"/>
      <c r="BE81" s="291"/>
      <c r="BF81" s="291"/>
      <c r="BG81" s="291"/>
      <c r="BH81" s="291"/>
      <c r="BI81" s="291"/>
      <c r="BJ81" s="291"/>
      <c r="BK81" s="291"/>
      <c r="BL81" s="291"/>
      <c r="BM81" s="291"/>
      <c r="BN81" s="291"/>
      <c r="BO81" s="291"/>
      <c r="BP81" s="291"/>
      <c r="BQ81" s="291"/>
      <c r="BR81" s="291"/>
      <c r="BS81" s="291"/>
      <c r="BT81" s="291"/>
      <c r="BU81" s="291"/>
      <c r="BV81" s="291"/>
      <c r="BW81" s="291"/>
      <c r="BX81" s="291"/>
      <c r="BY81" s="291"/>
      <c r="BZ81" s="291"/>
      <c r="CA81" s="291"/>
      <c r="CB81" s="291"/>
      <c r="CC81" s="291"/>
      <c r="CD81" s="291"/>
      <c r="CE81" s="291"/>
      <c r="CF81" s="291"/>
      <c r="CG81" s="291"/>
      <c r="CH81" s="291"/>
      <c r="CI81" s="291"/>
      <c r="CJ81" s="291"/>
      <c r="CK81" s="291"/>
      <c r="CL81" s="291"/>
      <c r="CM81" s="291"/>
      <c r="CN81" s="291"/>
      <c r="CO81" s="291"/>
      <c r="CP81" s="291"/>
      <c r="CQ81" s="291"/>
      <c r="CR81" s="291"/>
      <c r="CS81" s="291"/>
      <c r="CT81" s="291"/>
      <c r="CU81" s="291"/>
      <c r="CV81" s="291"/>
      <c r="CW81" s="291"/>
      <c r="CX81" s="291"/>
      <c r="CY81" s="291"/>
      <c r="CZ81" s="291"/>
      <c r="DA81" s="291"/>
      <c r="DB81" s="291"/>
      <c r="DC81" s="291"/>
      <c r="DD81" s="291"/>
      <c r="DE81" s="291"/>
      <c r="DF81" s="291"/>
      <c r="DG81" s="291"/>
      <c r="DH81" s="291"/>
      <c r="DI81" s="291"/>
      <c r="DJ81" s="291"/>
      <c r="DK81" s="291"/>
      <c r="DL81" s="291"/>
      <c r="DM81" s="291"/>
      <c r="DN81" s="291"/>
      <c r="DO81" s="291"/>
      <c r="DP81" s="291"/>
      <c r="DQ81" s="291"/>
      <c r="DR81" s="291"/>
      <c r="DS81" s="291"/>
      <c r="DT81" s="291"/>
      <c r="DU81" s="291"/>
      <c r="DV81" s="291"/>
      <c r="DW81" s="291"/>
      <c r="DX81" s="291"/>
      <c r="DY81" s="291"/>
      <c r="DZ81" s="291"/>
      <c r="EA81" s="291"/>
      <c r="EB81" s="291"/>
      <c r="EC81" s="291"/>
      <c r="ED81" s="291"/>
      <c r="EE81" s="291"/>
      <c r="EF81" s="291"/>
      <c r="EG81" s="291"/>
      <c r="EH81" s="291"/>
      <c r="EI81" s="291"/>
      <c r="EJ81" s="291"/>
      <c r="EK81" s="291"/>
      <c r="EL81" s="291"/>
      <c r="EM81" s="291"/>
      <c r="EN81" s="291"/>
      <c r="EO81" s="291"/>
      <c r="EP81" s="291"/>
      <c r="EQ81" s="291"/>
      <c r="ER81" s="291"/>
      <c r="ES81" s="291"/>
      <c r="ET81" s="291"/>
      <c r="EU81" s="291"/>
      <c r="EV81" s="291"/>
      <c r="EW81" s="291"/>
      <c r="EX81" s="291"/>
      <c r="EY81" s="291"/>
      <c r="EZ81" s="291"/>
      <c r="FA81" s="291"/>
      <c r="FB81" s="291"/>
      <c r="FC81" s="291"/>
      <c r="FD81" s="291"/>
      <c r="FE81" s="291"/>
      <c r="FF81" s="291"/>
      <c r="FG81" s="291"/>
      <c r="FH81" s="291"/>
      <c r="FI81" s="291"/>
      <c r="FJ81" s="291"/>
    </row>
    <row r="82" spans="1:166" s="206" customFormat="1" ht="29.65" customHeight="1" x14ac:dyDescent="0.2">
      <c r="A82" s="443" t="s">
        <v>67</v>
      </c>
      <c r="B82" s="445"/>
      <c r="C82" s="445"/>
      <c r="D82" s="445"/>
      <c r="E82" s="445"/>
      <c r="F82" s="291"/>
      <c r="J82" s="410">
        <f>5000-M78</f>
        <v>0</v>
      </c>
      <c r="N82" s="291"/>
      <c r="O82" s="291"/>
      <c r="P82" s="291"/>
      <c r="Q82" s="291"/>
      <c r="R82" s="291"/>
      <c r="S82" s="291"/>
      <c r="T82" s="291"/>
      <c r="U82" s="291"/>
      <c r="V82" s="291"/>
      <c r="W82" s="291"/>
      <c r="X82" s="291"/>
      <c r="Y82" s="291"/>
      <c r="Z82" s="291"/>
      <c r="AA82" s="291"/>
      <c r="AB82" s="291"/>
      <c r="AC82" s="291"/>
      <c r="AD82" s="291"/>
      <c r="AE82" s="291"/>
      <c r="AF82" s="291"/>
      <c r="AG82" s="291"/>
      <c r="AH82" s="291"/>
      <c r="AI82" s="291"/>
      <c r="AJ82" s="291"/>
      <c r="AK82" s="291"/>
      <c r="AL82" s="291"/>
      <c r="AM82" s="291"/>
      <c r="AN82" s="291"/>
      <c r="AO82" s="291"/>
      <c r="AP82" s="291"/>
      <c r="AQ82" s="291"/>
      <c r="AR82" s="291"/>
      <c r="AS82" s="291"/>
      <c r="AT82" s="291"/>
      <c r="AU82" s="291"/>
      <c r="AV82" s="291"/>
      <c r="AW82" s="291"/>
      <c r="AX82" s="291"/>
      <c r="AY82" s="291"/>
      <c r="AZ82" s="291"/>
      <c r="BA82" s="291"/>
      <c r="BB82" s="291"/>
      <c r="BC82" s="291"/>
      <c r="BD82" s="291"/>
      <c r="BE82" s="291"/>
      <c r="BF82" s="291"/>
      <c r="BG82" s="291"/>
      <c r="BH82" s="291"/>
      <c r="BI82" s="291"/>
      <c r="BJ82" s="291"/>
      <c r="BK82" s="291"/>
      <c r="BL82" s="291"/>
      <c r="BM82" s="291"/>
      <c r="BN82" s="291"/>
      <c r="BO82" s="291"/>
      <c r="BP82" s="291"/>
      <c r="BQ82" s="291"/>
      <c r="BR82" s="291"/>
      <c r="BS82" s="291"/>
      <c r="BT82" s="291"/>
      <c r="BU82" s="291"/>
      <c r="BV82" s="291"/>
      <c r="BW82" s="291"/>
      <c r="BX82" s="291"/>
      <c r="BY82" s="291"/>
      <c r="BZ82" s="291"/>
      <c r="CA82" s="291"/>
      <c r="CB82" s="291"/>
      <c r="CC82" s="291"/>
      <c r="CD82" s="291"/>
      <c r="CE82" s="291"/>
      <c r="CF82" s="291"/>
      <c r="CG82" s="291"/>
      <c r="CH82" s="291"/>
      <c r="CI82" s="291"/>
      <c r="CJ82" s="291"/>
      <c r="CK82" s="291"/>
      <c r="CL82" s="291"/>
      <c r="CM82" s="291"/>
      <c r="CN82" s="291"/>
      <c r="CO82" s="291"/>
      <c r="CP82" s="291"/>
      <c r="CQ82" s="291"/>
      <c r="CR82" s="291"/>
      <c r="CS82" s="291"/>
      <c r="CT82" s="291"/>
      <c r="CU82" s="291"/>
      <c r="CV82" s="291"/>
      <c r="CW82" s="291"/>
      <c r="CX82" s="291"/>
      <c r="CY82" s="291"/>
      <c r="CZ82" s="291"/>
      <c r="DA82" s="291"/>
      <c r="DB82" s="291"/>
      <c r="DC82" s="291"/>
      <c r="DD82" s="291"/>
      <c r="DE82" s="291"/>
      <c r="DF82" s="291"/>
      <c r="DG82" s="291"/>
      <c r="DH82" s="291"/>
      <c r="DI82" s="291"/>
      <c r="DJ82" s="291"/>
      <c r="DK82" s="291"/>
      <c r="DL82" s="291"/>
      <c r="DM82" s="291"/>
      <c r="DN82" s="291"/>
      <c r="DO82" s="291"/>
      <c r="DP82" s="291"/>
      <c r="DQ82" s="291"/>
      <c r="DR82" s="291"/>
      <c r="DS82" s="291"/>
      <c r="DT82" s="291"/>
      <c r="DU82" s="291"/>
      <c r="DV82" s="291"/>
      <c r="DW82" s="291"/>
      <c r="DX82" s="291"/>
      <c r="DY82" s="291"/>
      <c r="DZ82" s="291"/>
      <c r="EA82" s="291"/>
      <c r="EB82" s="291"/>
      <c r="EC82" s="291"/>
      <c r="ED82" s="291"/>
      <c r="EE82" s="291"/>
      <c r="EF82" s="291"/>
      <c r="EG82" s="291"/>
      <c r="EH82" s="291"/>
      <c r="EI82" s="291"/>
      <c r="EJ82" s="291"/>
      <c r="EK82" s="291"/>
      <c r="EL82" s="291"/>
      <c r="EM82" s="291"/>
      <c r="EN82" s="291"/>
      <c r="EO82" s="291"/>
      <c r="EP82" s="291"/>
      <c r="EQ82" s="291"/>
      <c r="ER82" s="291"/>
      <c r="ES82" s="291"/>
      <c r="ET82" s="291"/>
      <c r="EU82" s="291"/>
      <c r="EV82" s="291"/>
      <c r="EW82" s="291"/>
      <c r="EX82" s="291"/>
      <c r="EY82" s="291"/>
      <c r="EZ82" s="291"/>
      <c r="FA82" s="291"/>
      <c r="FB82" s="291"/>
      <c r="FC82" s="291"/>
      <c r="FD82" s="291"/>
      <c r="FE82" s="291"/>
      <c r="FF82" s="291"/>
      <c r="FG82" s="291"/>
      <c r="FH82" s="291"/>
      <c r="FI82" s="291"/>
      <c r="FJ82" s="291"/>
    </row>
    <row r="83" spans="1:166" s="206" customFormat="1" ht="30" customHeight="1" x14ac:dyDescent="0.2">
      <c r="A83" s="443" t="s">
        <v>57</v>
      </c>
      <c r="B83" s="445"/>
      <c r="C83" s="445"/>
      <c r="D83" s="445"/>
      <c r="E83" s="445"/>
      <c r="F83" s="291"/>
      <c r="J83" s="291"/>
      <c r="N83" s="291"/>
      <c r="O83" s="291"/>
      <c r="P83" s="291"/>
      <c r="Q83" s="291"/>
      <c r="R83" s="291"/>
      <c r="S83" s="291"/>
      <c r="T83" s="291"/>
      <c r="U83" s="291"/>
      <c r="V83" s="291"/>
      <c r="W83" s="291"/>
      <c r="X83" s="291"/>
      <c r="Y83" s="291"/>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291"/>
      <c r="BV83" s="291"/>
      <c r="BW83" s="291"/>
      <c r="BX83" s="291"/>
      <c r="BY83" s="291"/>
      <c r="BZ83" s="291"/>
      <c r="CA83" s="291"/>
      <c r="CB83" s="291"/>
      <c r="CC83" s="291"/>
      <c r="CD83" s="291"/>
      <c r="CE83" s="291"/>
      <c r="CF83" s="291"/>
      <c r="CG83" s="291"/>
      <c r="CH83" s="291"/>
      <c r="CI83" s="291"/>
      <c r="CJ83" s="291"/>
      <c r="CK83" s="291"/>
      <c r="CL83" s="291"/>
      <c r="CM83" s="291"/>
      <c r="CN83" s="291"/>
      <c r="CO83" s="291"/>
      <c r="CP83" s="291"/>
      <c r="CQ83" s="291"/>
      <c r="CR83" s="291"/>
      <c r="CS83" s="291"/>
      <c r="CT83" s="291"/>
      <c r="CU83" s="291"/>
      <c r="CV83" s="291"/>
      <c r="CW83" s="291"/>
      <c r="CX83" s="291"/>
      <c r="CY83" s="291"/>
      <c r="CZ83" s="291"/>
      <c r="DA83" s="291"/>
      <c r="DB83" s="291"/>
      <c r="DC83" s="291"/>
      <c r="DD83" s="291"/>
      <c r="DE83" s="291"/>
      <c r="DF83" s="291"/>
      <c r="DG83" s="291"/>
      <c r="DH83" s="291"/>
      <c r="DI83" s="291"/>
      <c r="DJ83" s="291"/>
      <c r="DK83" s="291"/>
      <c r="DL83" s="291"/>
      <c r="DM83" s="291"/>
      <c r="DN83" s="291"/>
      <c r="DO83" s="291"/>
      <c r="DP83" s="291"/>
      <c r="DQ83" s="291"/>
      <c r="DR83" s="291"/>
      <c r="DS83" s="291"/>
      <c r="DT83" s="291"/>
      <c r="DU83" s="291"/>
      <c r="DV83" s="291"/>
      <c r="DW83" s="291"/>
      <c r="DX83" s="291"/>
      <c r="DY83" s="291"/>
      <c r="DZ83" s="291"/>
      <c r="EA83" s="291"/>
      <c r="EB83" s="291"/>
      <c r="EC83" s="291"/>
      <c r="ED83" s="291"/>
      <c r="EE83" s="291"/>
      <c r="EF83" s="291"/>
      <c r="EG83" s="291"/>
      <c r="EH83" s="291"/>
      <c r="EI83" s="291"/>
      <c r="EJ83" s="291"/>
      <c r="EK83" s="291"/>
      <c r="EL83" s="291"/>
      <c r="EM83" s="291"/>
      <c r="EN83" s="291"/>
      <c r="EO83" s="291"/>
      <c r="EP83" s="291"/>
      <c r="EQ83" s="291"/>
      <c r="ER83" s="291"/>
      <c r="ES83" s="291"/>
      <c r="ET83" s="291"/>
      <c r="EU83" s="291"/>
      <c r="EV83" s="291"/>
      <c r="EW83" s="291"/>
      <c r="EX83" s="291"/>
      <c r="EY83" s="291"/>
      <c r="EZ83" s="291"/>
      <c r="FA83" s="291"/>
      <c r="FB83" s="291"/>
      <c r="FC83" s="291"/>
      <c r="FD83" s="291"/>
      <c r="FE83" s="291"/>
      <c r="FF83" s="291"/>
      <c r="FG83" s="291"/>
      <c r="FH83" s="291"/>
      <c r="FI83" s="291"/>
      <c r="FJ83" s="291"/>
    </row>
    <row r="84" spans="1:166" s="206" customFormat="1" ht="42" customHeight="1" x14ac:dyDescent="0.2">
      <c r="A84" s="446" t="s">
        <v>68</v>
      </c>
      <c r="B84" s="447"/>
      <c r="C84" s="447"/>
      <c r="D84" s="447"/>
      <c r="E84" s="447"/>
      <c r="F84" s="291"/>
      <c r="J84" s="291"/>
      <c r="N84" s="291"/>
      <c r="O84" s="291"/>
      <c r="P84" s="291"/>
      <c r="Q84" s="291"/>
      <c r="R84" s="291"/>
      <c r="S84" s="291"/>
      <c r="T84" s="291"/>
      <c r="U84" s="291"/>
      <c r="V84" s="291"/>
      <c r="W84" s="291"/>
      <c r="X84" s="291"/>
      <c r="Y84" s="291"/>
      <c r="Z84" s="291"/>
      <c r="AA84" s="291"/>
      <c r="AB84" s="291"/>
      <c r="AC84" s="291"/>
      <c r="AD84" s="291"/>
      <c r="AE84" s="291"/>
      <c r="AF84" s="291"/>
      <c r="AG84" s="291"/>
      <c r="AH84" s="291"/>
      <c r="AI84" s="291"/>
      <c r="AJ84" s="291"/>
      <c r="AK84" s="291"/>
      <c r="AL84" s="291"/>
      <c r="AM84" s="291"/>
      <c r="AN84" s="291"/>
      <c r="AO84" s="291"/>
      <c r="AP84" s="291"/>
      <c r="AQ84" s="291"/>
      <c r="AR84" s="291"/>
      <c r="AS84" s="291"/>
      <c r="AT84" s="291"/>
      <c r="AU84" s="291"/>
      <c r="AV84" s="291"/>
      <c r="AW84" s="291"/>
      <c r="AX84" s="291"/>
      <c r="AY84" s="291"/>
      <c r="AZ84" s="291"/>
      <c r="BA84" s="291"/>
      <c r="BB84" s="291"/>
      <c r="BC84" s="291"/>
      <c r="BD84" s="291"/>
      <c r="BE84" s="291"/>
      <c r="BF84" s="291"/>
      <c r="BG84" s="291"/>
      <c r="BH84" s="291"/>
      <c r="BI84" s="291"/>
      <c r="BJ84" s="291"/>
      <c r="BK84" s="291"/>
      <c r="BL84" s="291"/>
      <c r="BM84" s="291"/>
      <c r="BN84" s="291"/>
      <c r="BO84" s="291"/>
      <c r="BP84" s="291"/>
      <c r="BQ84" s="291"/>
      <c r="BR84" s="291"/>
      <c r="BS84" s="291"/>
      <c r="BT84" s="291"/>
      <c r="BU84" s="291"/>
      <c r="BV84" s="291"/>
      <c r="BW84" s="291"/>
      <c r="BX84" s="291"/>
      <c r="BY84" s="291"/>
      <c r="BZ84" s="291"/>
      <c r="CA84" s="291"/>
      <c r="CB84" s="291"/>
      <c r="CC84" s="291"/>
      <c r="CD84" s="291"/>
      <c r="CE84" s="291"/>
      <c r="CF84" s="291"/>
      <c r="CG84" s="291"/>
      <c r="CH84" s="291"/>
      <c r="CI84" s="291"/>
      <c r="CJ84" s="291"/>
      <c r="CK84" s="291"/>
      <c r="CL84" s="291"/>
      <c r="CM84" s="291"/>
      <c r="CN84" s="291"/>
      <c r="CO84" s="291"/>
      <c r="CP84" s="291"/>
      <c r="CQ84" s="291"/>
      <c r="CR84" s="291"/>
      <c r="CS84" s="291"/>
      <c r="CT84" s="291"/>
      <c r="CU84" s="291"/>
      <c r="CV84" s="291"/>
      <c r="CW84" s="291"/>
      <c r="CX84" s="291"/>
      <c r="CY84" s="291"/>
      <c r="CZ84" s="291"/>
      <c r="DA84" s="291"/>
      <c r="DB84" s="291"/>
      <c r="DC84" s="291"/>
      <c r="DD84" s="291"/>
      <c r="DE84" s="291"/>
      <c r="DF84" s="291"/>
      <c r="DG84" s="291"/>
      <c r="DH84" s="291"/>
      <c r="DI84" s="291"/>
      <c r="DJ84" s="291"/>
      <c r="DK84" s="291"/>
      <c r="DL84" s="291"/>
      <c r="DM84" s="291"/>
      <c r="DN84" s="291"/>
      <c r="DO84" s="291"/>
      <c r="DP84" s="291"/>
      <c r="DQ84" s="291"/>
      <c r="DR84" s="291"/>
      <c r="DS84" s="291"/>
      <c r="DT84" s="291"/>
      <c r="DU84" s="291"/>
      <c r="DV84" s="291"/>
      <c r="DW84" s="291"/>
      <c r="DX84" s="291"/>
      <c r="DY84" s="291"/>
      <c r="DZ84" s="291"/>
      <c r="EA84" s="291"/>
      <c r="EB84" s="291"/>
      <c r="EC84" s="291"/>
      <c r="ED84" s="291"/>
      <c r="EE84" s="291"/>
      <c r="EF84" s="291"/>
      <c r="EG84" s="291"/>
      <c r="EH84" s="291"/>
      <c r="EI84" s="291"/>
      <c r="EJ84" s="291"/>
      <c r="EK84" s="291"/>
      <c r="EL84" s="291"/>
      <c r="EM84" s="291"/>
      <c r="EN84" s="291"/>
      <c r="EO84" s="291"/>
      <c r="EP84" s="291"/>
      <c r="EQ84" s="291"/>
      <c r="ER84" s="291"/>
      <c r="ES84" s="291"/>
      <c r="ET84" s="291"/>
      <c r="EU84" s="291"/>
      <c r="EV84" s="291"/>
      <c r="EW84" s="291"/>
      <c r="EX84" s="291"/>
      <c r="EY84" s="291"/>
      <c r="EZ84" s="291"/>
      <c r="FA84" s="291"/>
      <c r="FB84" s="291"/>
      <c r="FC84" s="291"/>
      <c r="FD84" s="291"/>
      <c r="FE84" s="291"/>
      <c r="FF84" s="291"/>
      <c r="FG84" s="291"/>
      <c r="FH84" s="291"/>
      <c r="FI84" s="291"/>
      <c r="FJ84" s="291"/>
    </row>
    <row r="85" spans="1:166" s="206" customFormat="1" ht="31.15" customHeight="1" x14ac:dyDescent="0.2">
      <c r="A85" s="447"/>
      <c r="B85" s="447"/>
      <c r="C85" s="447"/>
      <c r="D85" s="447"/>
      <c r="E85" s="447"/>
      <c r="F85" s="291"/>
      <c r="J85" s="291"/>
      <c r="N85" s="291"/>
      <c r="O85" s="291"/>
      <c r="P85" s="291"/>
      <c r="Q85" s="291"/>
      <c r="R85" s="291"/>
      <c r="S85" s="291"/>
      <c r="T85" s="291"/>
      <c r="U85" s="291"/>
      <c r="V85" s="291"/>
      <c r="W85" s="291"/>
      <c r="X85" s="291"/>
      <c r="Y85" s="291"/>
      <c r="Z85" s="291"/>
      <c r="AA85" s="291"/>
      <c r="AB85" s="291"/>
      <c r="AC85" s="291"/>
      <c r="AD85" s="291"/>
      <c r="AE85" s="291"/>
      <c r="AF85" s="291"/>
      <c r="AG85" s="291"/>
      <c r="AH85" s="291"/>
      <c r="AI85" s="291"/>
      <c r="AJ85" s="291"/>
      <c r="AK85" s="291"/>
      <c r="AL85" s="291"/>
      <c r="AM85" s="291"/>
      <c r="AN85" s="291"/>
      <c r="AO85" s="291"/>
      <c r="AP85" s="291"/>
      <c r="AQ85" s="291"/>
      <c r="AR85" s="291"/>
      <c r="AS85" s="291"/>
      <c r="AT85" s="291"/>
      <c r="AU85" s="291"/>
      <c r="AV85" s="291"/>
      <c r="AW85" s="291"/>
      <c r="AX85" s="291"/>
      <c r="AY85" s="291"/>
      <c r="AZ85" s="291"/>
      <c r="BA85" s="291"/>
      <c r="BB85" s="291"/>
      <c r="BC85" s="291"/>
      <c r="BD85" s="291"/>
      <c r="BE85" s="291"/>
      <c r="BF85" s="291"/>
      <c r="BG85" s="291"/>
      <c r="BH85" s="291"/>
      <c r="BI85" s="291"/>
      <c r="BJ85" s="291"/>
      <c r="BK85" s="291"/>
      <c r="BL85" s="291"/>
      <c r="BM85" s="291"/>
      <c r="BN85" s="291"/>
      <c r="BO85" s="291"/>
      <c r="BP85" s="291"/>
      <c r="BQ85" s="291"/>
      <c r="BR85" s="291"/>
      <c r="BS85" s="291"/>
      <c r="BT85" s="291"/>
      <c r="BU85" s="291"/>
      <c r="BV85" s="291"/>
      <c r="BW85" s="291"/>
      <c r="BX85" s="291"/>
      <c r="BY85" s="291"/>
      <c r="BZ85" s="291"/>
      <c r="CA85" s="291"/>
      <c r="CB85" s="291"/>
      <c r="CC85" s="291"/>
      <c r="CD85" s="291"/>
      <c r="CE85" s="291"/>
      <c r="CF85" s="291"/>
      <c r="CG85" s="291"/>
      <c r="CH85" s="291"/>
      <c r="CI85" s="291"/>
      <c r="CJ85" s="291"/>
      <c r="CK85" s="291"/>
      <c r="CL85" s="291"/>
      <c r="CM85" s="291"/>
      <c r="CN85" s="291"/>
      <c r="CO85" s="291"/>
      <c r="CP85" s="291"/>
      <c r="CQ85" s="291"/>
      <c r="CR85" s="291"/>
      <c r="CS85" s="291"/>
      <c r="CT85" s="291"/>
      <c r="CU85" s="291"/>
      <c r="CV85" s="291"/>
      <c r="CW85" s="291"/>
      <c r="CX85" s="291"/>
      <c r="CY85" s="291"/>
      <c r="CZ85" s="291"/>
      <c r="DA85" s="291"/>
      <c r="DB85" s="291"/>
      <c r="DC85" s="291"/>
      <c r="DD85" s="291"/>
      <c r="DE85" s="291"/>
      <c r="DF85" s="291"/>
      <c r="DG85" s="291"/>
      <c r="DH85" s="291"/>
      <c r="DI85" s="291"/>
      <c r="DJ85" s="291"/>
      <c r="DK85" s="291"/>
      <c r="DL85" s="291"/>
      <c r="DM85" s="291"/>
      <c r="DN85" s="291"/>
      <c r="DO85" s="291"/>
      <c r="DP85" s="291"/>
      <c r="DQ85" s="291"/>
      <c r="DR85" s="291"/>
      <c r="DS85" s="291"/>
      <c r="DT85" s="291"/>
      <c r="DU85" s="291"/>
      <c r="DV85" s="291"/>
      <c r="DW85" s="291"/>
      <c r="DX85" s="291"/>
      <c r="DY85" s="291"/>
      <c r="DZ85" s="291"/>
      <c r="EA85" s="291"/>
      <c r="EB85" s="291"/>
      <c r="EC85" s="291"/>
      <c r="ED85" s="291"/>
      <c r="EE85" s="291"/>
      <c r="EF85" s="291"/>
      <c r="EG85" s="291"/>
      <c r="EH85" s="291"/>
      <c r="EI85" s="291"/>
      <c r="EJ85" s="291"/>
      <c r="EK85" s="291"/>
      <c r="EL85" s="291"/>
      <c r="EM85" s="291"/>
      <c r="EN85" s="291"/>
      <c r="EO85" s="291"/>
      <c r="EP85" s="291"/>
      <c r="EQ85" s="291"/>
      <c r="ER85" s="291"/>
      <c r="ES85" s="291"/>
      <c r="ET85" s="291"/>
      <c r="EU85" s="291"/>
      <c r="EV85" s="291"/>
      <c r="EW85" s="291"/>
      <c r="EX85" s="291"/>
      <c r="EY85" s="291"/>
      <c r="EZ85" s="291"/>
      <c r="FA85" s="291"/>
      <c r="FB85" s="291"/>
      <c r="FC85" s="291"/>
      <c r="FD85" s="291"/>
      <c r="FE85" s="291"/>
      <c r="FF85" s="291"/>
      <c r="FG85" s="291"/>
      <c r="FH85" s="291"/>
      <c r="FI85" s="291"/>
      <c r="FJ85" s="291"/>
    </row>
    <row r="86" spans="1:166" ht="54" customHeight="1" x14ac:dyDescent="0.2">
      <c r="A86" s="445" t="s">
        <v>45</v>
      </c>
      <c r="B86" s="445"/>
      <c r="C86" s="445"/>
      <c r="D86" s="445"/>
      <c r="E86" s="445"/>
      <c r="F86" s="291"/>
    </row>
    <row r="87" spans="1:166" ht="15" customHeight="1" x14ac:dyDescent="0.2">
      <c r="A87" s="206" t="s">
        <v>39</v>
      </c>
      <c r="B87" s="206"/>
      <c r="C87" s="206"/>
      <c r="D87" s="87"/>
      <c r="E87" s="87"/>
      <c r="F87" s="291"/>
    </row>
    <row r="88" spans="1:166" ht="15" customHeight="1" x14ac:dyDescent="0.2">
      <c r="A88" s="445" t="s">
        <v>48</v>
      </c>
      <c r="B88" s="445"/>
      <c r="C88" s="445"/>
      <c r="D88" s="445"/>
      <c r="E88" s="445"/>
      <c r="F88" s="291"/>
    </row>
    <row r="89" spans="1:166" ht="15" customHeight="1" x14ac:dyDescent="0.2">
      <c r="A89" s="448" t="s">
        <v>46</v>
      </c>
      <c r="B89" s="448"/>
      <c r="C89" s="448"/>
      <c r="D89" s="448"/>
      <c r="E89" s="448"/>
    </row>
    <row r="90" spans="1:166" ht="18" customHeight="1" x14ac:dyDescent="0.2">
      <c r="A90" s="448" t="s">
        <v>47</v>
      </c>
      <c r="B90" s="448"/>
      <c r="C90" s="448"/>
      <c r="D90" s="448"/>
      <c r="E90" s="448"/>
    </row>
    <row r="91" spans="1:166" ht="15" hidden="1" customHeight="1" x14ac:dyDescent="0.2">
      <c r="A91" s="445"/>
      <c r="B91" s="445"/>
      <c r="C91" s="445"/>
      <c r="D91" s="445"/>
      <c r="E91" s="445"/>
    </row>
    <row r="92" spans="1:166" ht="15" customHeight="1" x14ac:dyDescent="0.2">
      <c r="A92" s="445" t="s">
        <v>40</v>
      </c>
      <c r="B92" s="445"/>
      <c r="C92" s="445"/>
      <c r="D92" s="445"/>
      <c r="E92" s="445"/>
    </row>
    <row r="94" spans="1:166" x14ac:dyDescent="0.2">
      <c r="A94" s="442"/>
      <c r="B94" s="442"/>
      <c r="C94" s="442"/>
      <c r="D94" s="442"/>
      <c r="E94" s="442"/>
    </row>
  </sheetData>
  <mergeCells count="29">
    <mergeCell ref="A70:D70"/>
    <mergeCell ref="B1:E1"/>
    <mergeCell ref="G1:I1"/>
    <mergeCell ref="K1:M1"/>
    <mergeCell ref="A16:D16"/>
    <mergeCell ref="A21:D21"/>
    <mergeCell ref="A34:D34"/>
    <mergeCell ref="A51:D51"/>
    <mergeCell ref="A63:D63"/>
    <mergeCell ref="A65:D65"/>
    <mergeCell ref="A66:D66"/>
    <mergeCell ref="A69:D69"/>
    <mergeCell ref="A88:E88"/>
    <mergeCell ref="A71:D71"/>
    <mergeCell ref="A72:D72"/>
    <mergeCell ref="A73:D73"/>
    <mergeCell ref="A76:D76"/>
    <mergeCell ref="A78:D78"/>
    <mergeCell ref="A80:E80"/>
    <mergeCell ref="A81:E81"/>
    <mergeCell ref="A82:E82"/>
    <mergeCell ref="A83:E83"/>
    <mergeCell ref="A84:E85"/>
    <mergeCell ref="A86:E86"/>
    <mergeCell ref="A89:E89"/>
    <mergeCell ref="A90:E90"/>
    <mergeCell ref="A91:E91"/>
    <mergeCell ref="A92:E92"/>
    <mergeCell ref="A94:E94"/>
  </mergeCells>
  <printOptions horizontalCentered="1"/>
  <pageMargins left="0.19685039370078741" right="0.19685039370078741" top="0.35433070866141736" bottom="0.39370078740157483" header="0.19685039370078741" footer="0.19685039370078741"/>
  <pageSetup paperSize="9" scale="87" orientation="landscape" horizontalDpi="300" verticalDpi="300" r:id="rId1"/>
  <headerFooter alignWithMargins="0">
    <oddHeader xml:space="preserve">&amp;L&amp;"Arial,Gras"ANNEXE III - CONTRAT SUBVENTION &amp;"Arial,Normal"
</oddHeader>
    <oddFooter>&amp;L&amp;"Arial,Gras"DAJ_M019_v02 
&amp;"Arial,Normal"janvier 2021&amp;R&amp;9Page &amp;P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A94"/>
  <sheetViews>
    <sheetView showGridLines="0" zoomScale="104" zoomScaleNormal="104" zoomScaleSheetLayoutView="100" workbookViewId="0">
      <pane xSplit="5" ySplit="4" topLeftCell="F81" activePane="bottomRight" state="frozen"/>
      <selection pane="topRight" activeCell="F1" sqref="F1"/>
      <selection pane="bottomLeft" activeCell="A5" sqref="A5"/>
      <selection pane="bottomRight" activeCell="D67" sqref="D67"/>
    </sheetView>
  </sheetViews>
  <sheetFormatPr baseColWidth="10" defaultColWidth="9.140625" defaultRowHeight="12.75" x14ac:dyDescent="0.2"/>
  <cols>
    <col min="1" max="1" width="62.140625" style="209" customWidth="1"/>
    <col min="2" max="2" width="12.85546875" customWidth="1"/>
    <col min="3" max="3" width="11.140625" bestFit="1" customWidth="1"/>
    <col min="4" max="4" width="11.85546875" style="201" customWidth="1"/>
    <col min="5" max="5" width="13.7109375" style="201" customWidth="1"/>
    <col min="6" max="6" width="3.28515625" style="327" customWidth="1"/>
    <col min="7" max="30" width="13.7109375" style="15" customWidth="1"/>
    <col min="31" max="31" width="3.5703125" style="97" customWidth="1"/>
    <col min="32" max="183" width="9.140625" style="97"/>
  </cols>
  <sheetData>
    <row r="1" spans="1:183" ht="24" customHeight="1" thickBot="1" x14ac:dyDescent="0.25">
      <c r="A1" s="25" t="s">
        <v>30</v>
      </c>
      <c r="B1" s="426" t="s">
        <v>1</v>
      </c>
      <c r="C1" s="427"/>
      <c r="D1" s="427"/>
      <c r="E1" s="428"/>
      <c r="F1" s="289"/>
      <c r="G1" s="105"/>
      <c r="H1" s="105"/>
      <c r="I1" s="105"/>
      <c r="J1" s="105"/>
      <c r="K1" s="105"/>
      <c r="L1" s="105"/>
      <c r="M1" s="105"/>
      <c r="N1" s="105"/>
      <c r="O1" s="105"/>
      <c r="P1" s="105"/>
      <c r="Q1" s="105"/>
      <c r="R1" s="105"/>
      <c r="S1" s="105"/>
      <c r="T1" s="105"/>
      <c r="U1" s="105"/>
      <c r="V1" s="105"/>
      <c r="W1" s="105"/>
      <c r="X1" s="105"/>
      <c r="Y1" s="105"/>
      <c r="Z1" s="105"/>
      <c r="AA1" s="105"/>
      <c r="AB1" s="105">
        <v>1600</v>
      </c>
      <c r="AC1" s="105"/>
      <c r="AD1" s="105"/>
    </row>
    <row r="2" spans="1:183" ht="48" customHeight="1" x14ac:dyDescent="0.2">
      <c r="A2" s="18" t="s">
        <v>24</v>
      </c>
      <c r="B2" s="19" t="s">
        <v>65</v>
      </c>
      <c r="C2" s="118" t="s">
        <v>55</v>
      </c>
      <c r="D2" s="189" t="s">
        <v>56</v>
      </c>
      <c r="E2" s="202" t="s">
        <v>41</v>
      </c>
      <c r="F2" s="401"/>
      <c r="G2" s="466" t="s">
        <v>439</v>
      </c>
      <c r="H2" s="467"/>
      <c r="I2" s="467"/>
      <c r="J2" s="467"/>
      <c r="K2" s="467"/>
      <c r="L2" s="467"/>
      <c r="M2" s="467"/>
      <c r="N2" s="467"/>
      <c r="O2" s="467"/>
      <c r="P2" s="467"/>
      <c r="Q2" s="467"/>
      <c r="R2" s="467"/>
      <c r="S2" s="467"/>
      <c r="T2" s="467"/>
      <c r="U2" s="467"/>
      <c r="V2" s="467"/>
      <c r="W2" s="467"/>
      <c r="X2" s="467"/>
      <c r="Y2" s="467"/>
      <c r="Z2" s="467"/>
      <c r="AA2" s="467"/>
      <c r="AB2" s="467"/>
      <c r="AC2" s="467"/>
      <c r="AD2" s="468"/>
    </row>
    <row r="3" spans="1:183" ht="15" customHeight="1" x14ac:dyDescent="0.2">
      <c r="A3" s="94" t="s">
        <v>3</v>
      </c>
      <c r="B3" s="95"/>
      <c r="C3" s="119"/>
      <c r="D3" s="190"/>
      <c r="E3" s="203"/>
      <c r="F3" s="402"/>
      <c r="G3" s="460">
        <v>45474</v>
      </c>
      <c r="H3" s="462">
        <v>45505</v>
      </c>
      <c r="I3" s="462">
        <v>45536</v>
      </c>
      <c r="J3" s="462">
        <v>45566</v>
      </c>
      <c r="K3" s="462">
        <v>45597</v>
      </c>
      <c r="L3" s="462">
        <v>45627</v>
      </c>
      <c r="M3" s="462">
        <v>45658</v>
      </c>
      <c r="N3" s="462">
        <v>45689</v>
      </c>
      <c r="O3" s="462">
        <v>45717</v>
      </c>
      <c r="P3" s="462">
        <v>45748</v>
      </c>
      <c r="Q3" s="462">
        <v>45778</v>
      </c>
      <c r="R3" s="462">
        <v>45809</v>
      </c>
      <c r="S3" s="462">
        <v>45839</v>
      </c>
      <c r="T3" s="462">
        <v>45870</v>
      </c>
      <c r="U3" s="462">
        <v>45901</v>
      </c>
      <c r="V3" s="462">
        <v>45931</v>
      </c>
      <c r="W3" s="462">
        <v>45962</v>
      </c>
      <c r="X3" s="462">
        <v>45992</v>
      </c>
      <c r="Y3" s="462">
        <v>46023</v>
      </c>
      <c r="Z3" s="462">
        <v>46054</v>
      </c>
      <c r="AA3" s="462">
        <v>46082</v>
      </c>
      <c r="AB3" s="462">
        <v>46113</v>
      </c>
      <c r="AC3" s="462">
        <v>46143</v>
      </c>
      <c r="AD3" s="464">
        <v>46174</v>
      </c>
    </row>
    <row r="4" spans="1:183" ht="27" customHeight="1" x14ac:dyDescent="0.2">
      <c r="A4" s="458" t="s">
        <v>187</v>
      </c>
      <c r="B4" s="459"/>
      <c r="C4" s="459"/>
      <c r="D4" s="459"/>
      <c r="E4" s="459"/>
      <c r="F4" s="374"/>
      <c r="G4" s="461"/>
      <c r="H4" s="463">
        <v>45505</v>
      </c>
      <c r="I4" s="463"/>
      <c r="J4" s="463"/>
      <c r="K4" s="463">
        <v>45505</v>
      </c>
      <c r="L4" s="463"/>
      <c r="M4" s="463"/>
      <c r="N4" s="463">
        <v>45505</v>
      </c>
      <c r="O4" s="463"/>
      <c r="P4" s="463"/>
      <c r="Q4" s="463">
        <v>45505</v>
      </c>
      <c r="R4" s="463"/>
      <c r="S4" s="463"/>
      <c r="T4" s="463">
        <v>45505</v>
      </c>
      <c r="U4" s="463"/>
      <c r="V4" s="463"/>
      <c r="W4" s="463">
        <v>45505</v>
      </c>
      <c r="X4" s="463"/>
      <c r="Y4" s="463"/>
      <c r="Z4" s="463">
        <v>45505</v>
      </c>
      <c r="AA4" s="463"/>
      <c r="AB4" s="463"/>
      <c r="AC4" s="463">
        <v>45505</v>
      </c>
      <c r="AD4" s="465"/>
    </row>
    <row r="5" spans="1:183" s="97" customFormat="1" x14ac:dyDescent="0.2">
      <c r="A5" s="249" t="s">
        <v>108</v>
      </c>
      <c r="B5" s="187"/>
      <c r="C5" s="181"/>
      <c r="D5" s="192"/>
      <c r="E5" s="213"/>
      <c r="F5" s="213"/>
      <c r="G5" s="375"/>
      <c r="H5" s="191"/>
      <c r="I5" s="191"/>
      <c r="J5" s="191"/>
      <c r="K5" s="192"/>
      <c r="L5" s="192"/>
      <c r="M5" s="192"/>
      <c r="N5" s="192"/>
      <c r="O5" s="192"/>
      <c r="P5" s="192"/>
      <c r="Q5" s="192"/>
      <c r="R5" s="192"/>
      <c r="S5" s="192"/>
      <c r="T5" s="192"/>
      <c r="U5" s="192"/>
      <c r="V5" s="192"/>
      <c r="W5" s="192"/>
      <c r="X5" s="192"/>
      <c r="Y5" s="192"/>
      <c r="Z5" s="192"/>
      <c r="AA5" s="192"/>
      <c r="AB5" s="192"/>
      <c r="AC5" s="192"/>
      <c r="AD5" s="357"/>
    </row>
    <row r="6" spans="1:183" x14ac:dyDescent="0.2">
      <c r="A6" s="108" t="s">
        <v>107</v>
      </c>
      <c r="B6" s="4" t="s">
        <v>110</v>
      </c>
      <c r="C6" s="2">
        <v>24</v>
      </c>
      <c r="D6" s="191">
        <v>800</v>
      </c>
      <c r="E6" s="212">
        <f t="shared" ref="E6:E8" si="0">C6*D6</f>
        <v>19200</v>
      </c>
      <c r="F6" s="213"/>
      <c r="G6" s="375">
        <f t="array" ref="G6:AD6">D6</f>
        <v>800</v>
      </c>
      <c r="H6" s="191">
        <v>800</v>
      </c>
      <c r="I6" s="191">
        <v>800</v>
      </c>
      <c r="J6" s="191">
        <v>800</v>
      </c>
      <c r="K6" s="191">
        <v>800</v>
      </c>
      <c r="L6" s="191">
        <v>800</v>
      </c>
      <c r="M6" s="191">
        <v>800</v>
      </c>
      <c r="N6" s="191">
        <v>800</v>
      </c>
      <c r="O6" s="191">
        <v>800</v>
      </c>
      <c r="P6" s="191">
        <v>800</v>
      </c>
      <c r="Q6" s="191">
        <v>800</v>
      </c>
      <c r="R6" s="191">
        <v>800</v>
      </c>
      <c r="S6" s="191">
        <v>800</v>
      </c>
      <c r="T6" s="191">
        <v>800</v>
      </c>
      <c r="U6" s="191">
        <v>800</v>
      </c>
      <c r="V6" s="191">
        <v>800</v>
      </c>
      <c r="W6" s="191">
        <v>800</v>
      </c>
      <c r="X6" s="191">
        <v>800</v>
      </c>
      <c r="Y6" s="191">
        <v>800</v>
      </c>
      <c r="Z6" s="191">
        <v>800</v>
      </c>
      <c r="AA6" s="191">
        <v>800</v>
      </c>
      <c r="AB6" s="191">
        <v>800</v>
      </c>
      <c r="AC6" s="191">
        <v>800</v>
      </c>
      <c r="AD6" s="360">
        <v>800</v>
      </c>
    </row>
    <row r="7" spans="1:183" x14ac:dyDescent="0.2">
      <c r="A7" s="62" t="s">
        <v>112</v>
      </c>
      <c r="B7" s="4" t="s">
        <v>110</v>
      </c>
      <c r="C7" s="2">
        <f>24*40%</f>
        <v>9.6000000000000014</v>
      </c>
      <c r="D7" s="191">
        <v>700</v>
      </c>
      <c r="E7" s="212">
        <f>C7*D7</f>
        <v>6720.0000000000009</v>
      </c>
      <c r="F7" s="213"/>
      <c r="G7" s="375">
        <f t="array" ref="G7:AD7">D7*40%</f>
        <v>280</v>
      </c>
      <c r="H7" s="191">
        <v>280</v>
      </c>
      <c r="I7" s="191">
        <v>280</v>
      </c>
      <c r="J7" s="191">
        <v>280</v>
      </c>
      <c r="K7" s="192">
        <v>280</v>
      </c>
      <c r="L7" s="192">
        <v>280</v>
      </c>
      <c r="M7" s="192">
        <v>280</v>
      </c>
      <c r="N7" s="192">
        <v>280</v>
      </c>
      <c r="O7" s="192">
        <v>280</v>
      </c>
      <c r="P7" s="192">
        <v>280</v>
      </c>
      <c r="Q7" s="192">
        <v>280</v>
      </c>
      <c r="R7" s="192">
        <v>280</v>
      </c>
      <c r="S7" s="192">
        <v>280</v>
      </c>
      <c r="T7" s="192">
        <v>280</v>
      </c>
      <c r="U7" s="192">
        <v>280</v>
      </c>
      <c r="V7" s="192">
        <v>280</v>
      </c>
      <c r="W7" s="192">
        <v>280</v>
      </c>
      <c r="X7" s="192">
        <v>280</v>
      </c>
      <c r="Y7" s="192">
        <v>280</v>
      </c>
      <c r="Z7" s="192">
        <v>280</v>
      </c>
      <c r="AA7" s="192">
        <v>280</v>
      </c>
      <c r="AB7" s="192">
        <v>280</v>
      </c>
      <c r="AC7" s="192">
        <v>280</v>
      </c>
      <c r="AD7" s="357">
        <v>280</v>
      </c>
    </row>
    <row r="8" spans="1:183" x14ac:dyDescent="0.2">
      <c r="A8" s="62" t="s">
        <v>73</v>
      </c>
      <c r="B8" s="4" t="s">
        <v>110</v>
      </c>
      <c r="C8" s="2">
        <v>24</v>
      </c>
      <c r="D8" s="191">
        <v>650</v>
      </c>
      <c r="E8" s="212">
        <f t="shared" si="0"/>
        <v>15600</v>
      </c>
      <c r="F8" s="213"/>
      <c r="G8" s="375">
        <f t="array" ref="G8:X8">D8*100%</f>
        <v>650</v>
      </c>
      <c r="H8" s="191">
        <v>650</v>
      </c>
      <c r="I8" s="191">
        <v>650</v>
      </c>
      <c r="J8" s="191">
        <v>650</v>
      </c>
      <c r="K8" s="192">
        <v>650</v>
      </c>
      <c r="L8" s="192">
        <v>650</v>
      </c>
      <c r="M8" s="192">
        <v>650</v>
      </c>
      <c r="N8" s="192">
        <v>650</v>
      </c>
      <c r="O8" s="192">
        <v>650</v>
      </c>
      <c r="P8" s="192">
        <v>650</v>
      </c>
      <c r="Q8" s="192">
        <v>650</v>
      </c>
      <c r="R8" s="192">
        <v>650</v>
      </c>
      <c r="S8" s="192">
        <v>650</v>
      </c>
      <c r="T8" s="192">
        <v>650</v>
      </c>
      <c r="U8" s="192">
        <v>650</v>
      </c>
      <c r="V8" s="192">
        <v>650</v>
      </c>
      <c r="W8" s="192">
        <v>650</v>
      </c>
      <c r="X8" s="192">
        <v>650</v>
      </c>
      <c r="Y8" s="192">
        <f t="array" ref="Y8">V8*100%</f>
        <v>650</v>
      </c>
      <c r="Z8" s="192">
        <f t="array" ref="Z8">W8*100%</f>
        <v>650</v>
      </c>
      <c r="AA8" s="192">
        <f t="array" ref="AA8">X8*100%</f>
        <v>650</v>
      </c>
      <c r="AB8" s="192">
        <f t="array" ref="AB8">Y8*100%</f>
        <v>650</v>
      </c>
      <c r="AC8" s="192">
        <f t="array" ref="AC8">Z8*100%</f>
        <v>650</v>
      </c>
      <c r="AD8" s="192">
        <f t="array" ref="AD8">AA8*100%</f>
        <v>650</v>
      </c>
    </row>
    <row r="9" spans="1:183" x14ac:dyDescent="0.2">
      <c r="A9" s="108" t="s">
        <v>111</v>
      </c>
      <c r="B9" s="4" t="s">
        <v>110</v>
      </c>
      <c r="C9" s="2">
        <f>24*40%</f>
        <v>9.6000000000000014</v>
      </c>
      <c r="D9" s="191">
        <v>650</v>
      </c>
      <c r="E9" s="212">
        <f>C9*D9</f>
        <v>6240.0000000000009</v>
      </c>
      <c r="F9" s="213"/>
      <c r="G9" s="375">
        <f t="array" ref="G9:AD9">D9*40%</f>
        <v>260</v>
      </c>
      <c r="H9" s="191">
        <v>260</v>
      </c>
      <c r="I9" s="191">
        <v>260</v>
      </c>
      <c r="J9" s="191">
        <v>260</v>
      </c>
      <c r="K9" s="192">
        <v>260</v>
      </c>
      <c r="L9" s="192">
        <v>260</v>
      </c>
      <c r="M9" s="192">
        <v>260</v>
      </c>
      <c r="N9" s="192">
        <v>260</v>
      </c>
      <c r="O9" s="192">
        <v>260</v>
      </c>
      <c r="P9" s="192">
        <v>260</v>
      </c>
      <c r="Q9" s="192">
        <v>260</v>
      </c>
      <c r="R9" s="192">
        <v>260</v>
      </c>
      <c r="S9" s="192">
        <v>260</v>
      </c>
      <c r="T9" s="192">
        <v>260</v>
      </c>
      <c r="U9" s="192">
        <v>260</v>
      </c>
      <c r="V9" s="192">
        <v>260</v>
      </c>
      <c r="W9" s="192">
        <v>260</v>
      </c>
      <c r="X9" s="192">
        <v>260</v>
      </c>
      <c r="Y9" s="192">
        <v>260</v>
      </c>
      <c r="Z9" s="192">
        <v>260</v>
      </c>
      <c r="AA9" s="192">
        <v>260</v>
      </c>
      <c r="AB9" s="192">
        <v>260</v>
      </c>
      <c r="AC9" s="192">
        <v>260</v>
      </c>
      <c r="AD9" s="357">
        <v>260</v>
      </c>
    </row>
    <row r="10" spans="1:183" s="97" customFormat="1" x14ac:dyDescent="0.2">
      <c r="A10" s="249" t="s">
        <v>74</v>
      </c>
      <c r="B10" s="187"/>
      <c r="C10" s="181"/>
      <c r="D10" s="192"/>
      <c r="E10" s="213"/>
      <c r="F10" s="213"/>
      <c r="G10" s="375"/>
      <c r="H10" s="191"/>
      <c r="I10" s="191"/>
      <c r="J10" s="191"/>
      <c r="K10" s="192"/>
      <c r="L10" s="192"/>
      <c r="M10" s="192"/>
      <c r="N10" s="192"/>
      <c r="O10" s="192"/>
      <c r="P10" s="192"/>
      <c r="Q10" s="192"/>
      <c r="R10" s="192"/>
      <c r="S10" s="192"/>
      <c r="T10" s="192"/>
      <c r="U10" s="192"/>
      <c r="V10" s="192"/>
      <c r="W10" s="192"/>
      <c r="X10" s="192"/>
      <c r="Y10" s="192"/>
      <c r="Z10" s="192"/>
      <c r="AA10" s="192"/>
      <c r="AB10" s="192"/>
      <c r="AC10" s="192"/>
      <c r="AD10" s="357"/>
    </row>
    <row r="11" spans="1:183" x14ac:dyDescent="0.2">
      <c r="A11" s="9" t="s">
        <v>115</v>
      </c>
      <c r="B11" s="187" t="s">
        <v>110</v>
      </c>
      <c r="C11" s="181">
        <f>24*30%</f>
        <v>7.1999999999999993</v>
      </c>
      <c r="D11" s="192">
        <v>900</v>
      </c>
      <c r="E11" s="213">
        <f>C11*D11</f>
        <v>6479.9999999999991</v>
      </c>
      <c r="F11" s="213"/>
      <c r="G11" s="375">
        <f t="array" ref="G11:AD11">D11*30%</f>
        <v>270</v>
      </c>
      <c r="H11" s="191">
        <v>270</v>
      </c>
      <c r="I11" s="191">
        <v>270</v>
      </c>
      <c r="J11" s="191">
        <v>270</v>
      </c>
      <c r="K11" s="192">
        <v>270</v>
      </c>
      <c r="L11" s="192">
        <v>270</v>
      </c>
      <c r="M11" s="192">
        <v>270</v>
      </c>
      <c r="N11" s="192">
        <v>270</v>
      </c>
      <c r="O11" s="192">
        <v>270</v>
      </c>
      <c r="P11" s="192">
        <v>270</v>
      </c>
      <c r="Q11" s="192">
        <v>270</v>
      </c>
      <c r="R11" s="192">
        <v>270</v>
      </c>
      <c r="S11" s="192">
        <v>270</v>
      </c>
      <c r="T11" s="192">
        <v>270</v>
      </c>
      <c r="U11" s="192">
        <v>270</v>
      </c>
      <c r="V11" s="192">
        <v>270</v>
      </c>
      <c r="W11" s="192">
        <v>270</v>
      </c>
      <c r="X11" s="192">
        <v>270</v>
      </c>
      <c r="Y11" s="192">
        <v>270</v>
      </c>
      <c r="Z11" s="192">
        <v>270</v>
      </c>
      <c r="AA11" s="192">
        <v>270</v>
      </c>
      <c r="AB11" s="192">
        <v>270</v>
      </c>
      <c r="AC11" s="192">
        <v>270</v>
      </c>
      <c r="AD11" s="357">
        <v>270</v>
      </c>
      <c r="AE11" s="295"/>
    </row>
    <row r="12" spans="1:183" x14ac:dyDescent="0.2">
      <c r="A12" s="108" t="s">
        <v>113</v>
      </c>
      <c r="B12" s="187" t="s">
        <v>110</v>
      </c>
      <c r="C12" s="181">
        <f>24*30%</f>
        <v>7.1999999999999993</v>
      </c>
      <c r="D12" s="192">
        <v>750</v>
      </c>
      <c r="E12" s="212">
        <f>C12*D12</f>
        <v>5399.9999999999991</v>
      </c>
      <c r="F12" s="213"/>
      <c r="G12" s="375">
        <f t="array" ref="G12:AD12">D12*30%</f>
        <v>225</v>
      </c>
      <c r="H12" s="191">
        <v>225</v>
      </c>
      <c r="I12" s="191">
        <v>225</v>
      </c>
      <c r="J12" s="191">
        <v>225</v>
      </c>
      <c r="K12" s="192">
        <v>225</v>
      </c>
      <c r="L12" s="192">
        <v>225</v>
      </c>
      <c r="M12" s="192">
        <v>225</v>
      </c>
      <c r="N12" s="192">
        <v>225</v>
      </c>
      <c r="O12" s="192">
        <v>225</v>
      </c>
      <c r="P12" s="192">
        <v>225</v>
      </c>
      <c r="Q12" s="192">
        <v>225</v>
      </c>
      <c r="R12" s="192">
        <v>225</v>
      </c>
      <c r="S12" s="192">
        <v>225</v>
      </c>
      <c r="T12" s="192">
        <v>225</v>
      </c>
      <c r="U12" s="192">
        <v>225</v>
      </c>
      <c r="V12" s="192">
        <v>225</v>
      </c>
      <c r="W12" s="192">
        <v>225</v>
      </c>
      <c r="X12" s="192">
        <v>225</v>
      </c>
      <c r="Y12" s="192">
        <v>225</v>
      </c>
      <c r="Z12" s="192">
        <v>225</v>
      </c>
      <c r="AA12" s="192">
        <v>225</v>
      </c>
      <c r="AB12" s="192">
        <v>225</v>
      </c>
      <c r="AC12" s="192">
        <v>225</v>
      </c>
      <c r="AD12" s="357">
        <v>225</v>
      </c>
    </row>
    <row r="13" spans="1:183" x14ac:dyDescent="0.2">
      <c r="A13" s="9" t="s">
        <v>32</v>
      </c>
      <c r="B13" s="187" t="s">
        <v>0</v>
      </c>
      <c r="C13" s="181"/>
      <c r="D13" s="192"/>
      <c r="E13" s="212"/>
      <c r="F13" s="213"/>
      <c r="G13" s="375"/>
      <c r="H13" s="191"/>
      <c r="I13" s="191"/>
      <c r="J13" s="191"/>
      <c r="K13" s="192"/>
      <c r="L13" s="192"/>
      <c r="M13" s="192"/>
      <c r="N13" s="192"/>
      <c r="O13" s="192"/>
      <c r="P13" s="192"/>
      <c r="Q13" s="192"/>
      <c r="R13" s="192"/>
      <c r="S13" s="192"/>
      <c r="T13" s="192"/>
      <c r="U13" s="192"/>
      <c r="V13" s="192"/>
      <c r="W13" s="192"/>
      <c r="X13" s="192"/>
      <c r="Y13" s="192"/>
      <c r="Z13" s="192"/>
      <c r="AA13" s="192"/>
      <c r="AB13" s="192"/>
      <c r="AC13" s="192"/>
      <c r="AD13" s="357"/>
    </row>
    <row r="14" spans="1:183" x14ac:dyDescent="0.2">
      <c r="A14" s="62" t="s">
        <v>342</v>
      </c>
      <c r="B14" s="184" t="s">
        <v>0</v>
      </c>
      <c r="C14" s="181">
        <v>4</v>
      </c>
      <c r="D14" s="192">
        <v>50</v>
      </c>
      <c r="E14" s="212">
        <f>C14*D14</f>
        <v>200</v>
      </c>
      <c r="F14" s="213"/>
      <c r="G14" s="375">
        <f>E14</f>
        <v>200</v>
      </c>
      <c r="H14" s="191"/>
      <c r="I14" s="191"/>
      <c r="J14" s="191"/>
      <c r="K14" s="192"/>
      <c r="L14" s="192"/>
      <c r="M14" s="192"/>
      <c r="N14" s="192"/>
      <c r="O14" s="192"/>
      <c r="P14" s="192"/>
      <c r="Q14" s="192"/>
      <c r="R14" s="192"/>
      <c r="S14" s="192"/>
      <c r="T14" s="192"/>
      <c r="U14" s="192"/>
      <c r="V14" s="192"/>
      <c r="W14" s="192"/>
      <c r="X14" s="192"/>
      <c r="Y14" s="192"/>
      <c r="Z14" s="192"/>
      <c r="AA14" s="192"/>
      <c r="AB14" s="192"/>
      <c r="AC14" s="192"/>
      <c r="AD14" s="357"/>
    </row>
    <row r="15" spans="1:183" x14ac:dyDescent="0.2">
      <c r="A15" s="62" t="s">
        <v>5</v>
      </c>
      <c r="B15" s="4" t="s">
        <v>0</v>
      </c>
      <c r="C15" s="2"/>
      <c r="D15" s="191"/>
      <c r="E15" s="212"/>
      <c r="F15" s="213"/>
      <c r="G15" s="376"/>
      <c r="H15" s="192"/>
      <c r="I15" s="192"/>
      <c r="J15" s="192"/>
      <c r="K15" s="192"/>
      <c r="L15" s="192"/>
      <c r="M15" s="192"/>
      <c r="N15" s="192"/>
      <c r="O15" s="192"/>
      <c r="P15" s="192"/>
      <c r="Q15" s="192"/>
      <c r="R15" s="192"/>
      <c r="S15" s="192"/>
      <c r="T15" s="192"/>
      <c r="U15" s="192"/>
      <c r="V15" s="192"/>
      <c r="W15" s="192"/>
      <c r="X15" s="192"/>
      <c r="Y15" s="192"/>
      <c r="Z15" s="192"/>
      <c r="AA15" s="192"/>
      <c r="AB15" s="192"/>
      <c r="AC15" s="192"/>
      <c r="AD15" s="357"/>
    </row>
    <row r="16" spans="1:183" s="285" customFormat="1" ht="15" customHeight="1" x14ac:dyDescent="0.2">
      <c r="A16" s="423" t="s">
        <v>6</v>
      </c>
      <c r="B16" s="424"/>
      <c r="C16" s="424"/>
      <c r="D16" s="425"/>
      <c r="E16" s="292">
        <f>SUM(E6:E15)</f>
        <v>59840</v>
      </c>
      <c r="F16" s="215"/>
      <c r="G16" s="377">
        <f>SUM(G6:G15)</f>
        <v>2685</v>
      </c>
      <c r="H16" s="354">
        <f>SUM(H6:H15)</f>
        <v>2485</v>
      </c>
      <c r="I16" s="354">
        <f t="shared" ref="I16:AD16" si="1">SUM(I6:I15)</f>
        <v>2485</v>
      </c>
      <c r="J16" s="354">
        <f t="shared" si="1"/>
        <v>2485</v>
      </c>
      <c r="K16" s="354">
        <f t="shared" si="1"/>
        <v>2485</v>
      </c>
      <c r="L16" s="354">
        <f t="shared" si="1"/>
        <v>2485</v>
      </c>
      <c r="M16" s="354">
        <f t="shared" si="1"/>
        <v>2485</v>
      </c>
      <c r="N16" s="354">
        <f t="shared" si="1"/>
        <v>2485</v>
      </c>
      <c r="O16" s="354">
        <f t="shared" si="1"/>
        <v>2485</v>
      </c>
      <c r="P16" s="354">
        <f t="shared" si="1"/>
        <v>2485</v>
      </c>
      <c r="Q16" s="354">
        <f t="shared" si="1"/>
        <v>2485</v>
      </c>
      <c r="R16" s="354">
        <f t="shared" si="1"/>
        <v>2485</v>
      </c>
      <c r="S16" s="354">
        <f>SUM(S6:S15)</f>
        <v>2485</v>
      </c>
      <c r="T16" s="354">
        <f t="shared" si="1"/>
        <v>2485</v>
      </c>
      <c r="U16" s="354">
        <f t="shared" si="1"/>
        <v>2485</v>
      </c>
      <c r="V16" s="354">
        <f t="shared" si="1"/>
        <v>2485</v>
      </c>
      <c r="W16" s="354">
        <f t="shared" si="1"/>
        <v>2485</v>
      </c>
      <c r="X16" s="354">
        <f t="shared" si="1"/>
        <v>2485</v>
      </c>
      <c r="Y16" s="354">
        <f t="shared" si="1"/>
        <v>2485</v>
      </c>
      <c r="Z16" s="354">
        <f t="shared" si="1"/>
        <v>2485</v>
      </c>
      <c r="AA16" s="354">
        <f t="shared" si="1"/>
        <v>2485</v>
      </c>
      <c r="AB16" s="354">
        <f t="shared" si="1"/>
        <v>2485</v>
      </c>
      <c r="AC16" s="354">
        <f t="shared" si="1"/>
        <v>2485</v>
      </c>
      <c r="AD16" s="378">
        <f t="shared" si="1"/>
        <v>2485</v>
      </c>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c r="FK16" s="97"/>
      <c r="FL16" s="97"/>
      <c r="FM16" s="97"/>
      <c r="FN16" s="97"/>
      <c r="FO16" s="97"/>
      <c r="FP16" s="97"/>
      <c r="FQ16" s="97"/>
      <c r="FR16" s="97"/>
      <c r="FS16" s="97"/>
      <c r="FT16" s="97"/>
      <c r="FU16" s="97"/>
      <c r="FV16" s="97"/>
      <c r="FW16" s="97"/>
      <c r="FX16" s="97"/>
      <c r="FY16" s="97"/>
      <c r="FZ16" s="97"/>
      <c r="GA16" s="97"/>
    </row>
    <row r="17" spans="1:183" s="97" customFormat="1" ht="15" customHeight="1" x14ac:dyDescent="0.2">
      <c r="A17" s="249" t="s">
        <v>14</v>
      </c>
      <c r="B17" s="245"/>
      <c r="C17" s="246"/>
      <c r="D17" s="247"/>
      <c r="E17" s="215"/>
      <c r="F17" s="215"/>
      <c r="G17" s="379"/>
      <c r="H17" s="247"/>
      <c r="I17" s="247"/>
      <c r="J17" s="247"/>
      <c r="K17" s="247"/>
      <c r="L17" s="247"/>
      <c r="M17" s="247"/>
      <c r="N17" s="247"/>
      <c r="O17" s="247"/>
      <c r="P17" s="247"/>
      <c r="Q17" s="247"/>
      <c r="R17" s="247"/>
      <c r="S17" s="247"/>
      <c r="T17" s="247"/>
      <c r="U17" s="247"/>
      <c r="V17" s="247"/>
      <c r="W17" s="247"/>
      <c r="X17" s="247"/>
      <c r="Y17" s="247"/>
      <c r="Z17" s="247"/>
      <c r="AA17" s="247"/>
      <c r="AB17" s="247"/>
      <c r="AC17" s="247"/>
      <c r="AD17" s="359"/>
    </row>
    <row r="18" spans="1:183" x14ac:dyDescent="0.2">
      <c r="A18" s="239" t="s">
        <v>12</v>
      </c>
      <c r="B18" s="64" t="s">
        <v>9</v>
      </c>
      <c r="C18" s="5"/>
      <c r="D18" s="120"/>
      <c r="E18" s="212"/>
      <c r="F18" s="213"/>
      <c r="G18" s="376"/>
      <c r="H18" s="192"/>
      <c r="I18" s="192"/>
      <c r="J18" s="192"/>
      <c r="K18" s="192"/>
      <c r="L18" s="192"/>
      <c r="M18" s="192"/>
      <c r="N18" s="192"/>
      <c r="O18" s="192"/>
      <c r="P18" s="192"/>
      <c r="Q18" s="192"/>
      <c r="R18" s="192"/>
      <c r="S18" s="192"/>
      <c r="T18" s="192"/>
      <c r="U18" s="192"/>
      <c r="V18" s="192"/>
      <c r="W18" s="192"/>
      <c r="X18" s="192"/>
      <c r="Y18" s="192"/>
      <c r="Z18" s="192"/>
      <c r="AA18" s="192"/>
      <c r="AB18" s="192"/>
      <c r="AC18" s="192"/>
      <c r="AD18" s="357"/>
    </row>
    <row r="19" spans="1:183" ht="25.5" x14ac:dyDescent="0.2">
      <c r="A19" s="114" t="s">
        <v>76</v>
      </c>
      <c r="B19" s="64" t="s">
        <v>75</v>
      </c>
      <c r="C19" s="115">
        <v>3000</v>
      </c>
      <c r="D19" s="120">
        <v>1.31</v>
      </c>
      <c r="E19" s="212">
        <f>C19*D19</f>
        <v>3930</v>
      </c>
      <c r="F19" s="213"/>
      <c r="G19" s="376">
        <f>E19/8</f>
        <v>491.25</v>
      </c>
      <c r="H19" s="192"/>
      <c r="I19" s="192"/>
      <c r="J19" s="192">
        <f>G19</f>
        <v>491.25</v>
      </c>
      <c r="K19" s="192"/>
      <c r="L19" s="192"/>
      <c r="M19" s="192">
        <f>J19</f>
        <v>491.25</v>
      </c>
      <c r="N19" s="192"/>
      <c r="O19" s="192"/>
      <c r="P19" s="192">
        <f>M19</f>
        <v>491.25</v>
      </c>
      <c r="Q19" s="192"/>
      <c r="R19" s="192"/>
      <c r="S19" s="192">
        <f>P19</f>
        <v>491.25</v>
      </c>
      <c r="T19" s="192"/>
      <c r="U19" s="192"/>
      <c r="V19" s="192">
        <f>S19</f>
        <v>491.25</v>
      </c>
      <c r="W19" s="192"/>
      <c r="X19" s="192"/>
      <c r="Y19" s="192">
        <f>V19</f>
        <v>491.25</v>
      </c>
      <c r="Z19" s="192"/>
      <c r="AA19" s="192"/>
      <c r="AB19" s="192">
        <f>Y19</f>
        <v>491.25</v>
      </c>
      <c r="AC19" s="192"/>
      <c r="AD19" s="357"/>
    </row>
    <row r="20" spans="1:183" ht="25.5" x14ac:dyDescent="0.2">
      <c r="A20" s="112" t="s">
        <v>343</v>
      </c>
      <c r="B20" s="64" t="s">
        <v>0</v>
      </c>
      <c r="C20" s="115">
        <f>7*2*8</f>
        <v>112</v>
      </c>
      <c r="D20" s="120">
        <v>80</v>
      </c>
      <c r="E20" s="212">
        <f>C20*D20</f>
        <v>8960</v>
      </c>
      <c r="F20" s="213"/>
      <c r="G20" s="376">
        <f>E20/8</f>
        <v>1120</v>
      </c>
      <c r="H20" s="192"/>
      <c r="I20" s="192"/>
      <c r="J20" s="192">
        <f>G20</f>
        <v>1120</v>
      </c>
      <c r="K20" s="192"/>
      <c r="L20" s="192"/>
      <c r="M20" s="192">
        <f>J20</f>
        <v>1120</v>
      </c>
      <c r="N20" s="192"/>
      <c r="O20" s="192"/>
      <c r="P20" s="192">
        <f>M20</f>
        <v>1120</v>
      </c>
      <c r="Q20" s="192"/>
      <c r="R20" s="192"/>
      <c r="S20" s="192">
        <f>P20</f>
        <v>1120</v>
      </c>
      <c r="T20" s="192"/>
      <c r="U20" s="192"/>
      <c r="V20" s="192">
        <f>S20</f>
        <v>1120</v>
      </c>
      <c r="W20" s="192"/>
      <c r="X20" s="192"/>
      <c r="Y20" s="192">
        <f>V20</f>
        <v>1120</v>
      </c>
      <c r="Z20" s="192"/>
      <c r="AA20" s="192"/>
      <c r="AB20" s="192">
        <f>Y20</f>
        <v>1120</v>
      </c>
      <c r="AC20" s="192"/>
      <c r="AD20" s="357"/>
    </row>
    <row r="21" spans="1:183" s="285" customFormat="1" ht="15" customHeight="1" x14ac:dyDescent="0.2">
      <c r="A21" s="423" t="s">
        <v>7</v>
      </c>
      <c r="B21" s="424"/>
      <c r="C21" s="424"/>
      <c r="D21" s="425"/>
      <c r="E21" s="292">
        <f>SUM(E19:E20)</f>
        <v>12890</v>
      </c>
      <c r="F21" s="215"/>
      <c r="G21" s="377">
        <f>SUM(G19:G20)</f>
        <v>1611.25</v>
      </c>
      <c r="H21" s="354">
        <f t="shared" ref="H21:AD21" si="2">SUM(H19:H20)</f>
        <v>0</v>
      </c>
      <c r="I21" s="354">
        <f t="shared" si="2"/>
        <v>0</v>
      </c>
      <c r="J21" s="354">
        <f t="shared" si="2"/>
        <v>1611.25</v>
      </c>
      <c r="K21" s="354">
        <f t="shared" si="2"/>
        <v>0</v>
      </c>
      <c r="L21" s="354">
        <f t="shared" si="2"/>
        <v>0</v>
      </c>
      <c r="M21" s="354">
        <f t="shared" si="2"/>
        <v>1611.25</v>
      </c>
      <c r="N21" s="354">
        <f t="shared" si="2"/>
        <v>0</v>
      </c>
      <c r="O21" s="354">
        <f t="shared" si="2"/>
        <v>0</v>
      </c>
      <c r="P21" s="354">
        <f t="shared" si="2"/>
        <v>1611.25</v>
      </c>
      <c r="Q21" s="354">
        <f t="shared" si="2"/>
        <v>0</v>
      </c>
      <c r="R21" s="354">
        <f t="shared" si="2"/>
        <v>0</v>
      </c>
      <c r="S21" s="354">
        <f t="shared" si="2"/>
        <v>1611.25</v>
      </c>
      <c r="T21" s="354">
        <f t="shared" si="2"/>
        <v>0</v>
      </c>
      <c r="U21" s="354">
        <f t="shared" si="2"/>
        <v>0</v>
      </c>
      <c r="V21" s="354">
        <f t="shared" si="2"/>
        <v>1611.25</v>
      </c>
      <c r="W21" s="354">
        <f t="shared" si="2"/>
        <v>0</v>
      </c>
      <c r="X21" s="354">
        <f t="shared" si="2"/>
        <v>0</v>
      </c>
      <c r="Y21" s="354">
        <f t="shared" si="2"/>
        <v>1611.25</v>
      </c>
      <c r="Z21" s="354">
        <f t="shared" si="2"/>
        <v>0</v>
      </c>
      <c r="AA21" s="354">
        <f t="shared" si="2"/>
        <v>0</v>
      </c>
      <c r="AB21" s="354">
        <f t="shared" si="2"/>
        <v>1611.25</v>
      </c>
      <c r="AC21" s="354">
        <f t="shared" si="2"/>
        <v>0</v>
      </c>
      <c r="AD21" s="378">
        <f t="shared" si="2"/>
        <v>0</v>
      </c>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row>
    <row r="22" spans="1:183" s="97" customFormat="1" ht="15" customHeight="1" x14ac:dyDescent="0.2">
      <c r="A22" s="249" t="s">
        <v>33</v>
      </c>
      <c r="B22" s="245"/>
      <c r="C22" s="246"/>
      <c r="D22" s="247"/>
      <c r="E22" s="215"/>
      <c r="F22" s="215"/>
      <c r="G22" s="379"/>
      <c r="H22" s="247"/>
      <c r="I22" s="247"/>
      <c r="J22" s="247"/>
      <c r="K22" s="247"/>
      <c r="L22" s="247"/>
      <c r="M22" s="247"/>
      <c r="N22" s="247"/>
      <c r="O22" s="247"/>
      <c r="P22" s="247"/>
      <c r="Q22" s="247"/>
      <c r="R22" s="247"/>
      <c r="S22" s="247"/>
      <c r="T22" s="247"/>
      <c r="U22" s="247"/>
      <c r="V22" s="247"/>
      <c r="W22" s="247"/>
      <c r="X22" s="247"/>
      <c r="Y22" s="247"/>
      <c r="Z22" s="247"/>
      <c r="AA22" s="247"/>
      <c r="AB22" s="247"/>
      <c r="AC22" s="247"/>
      <c r="AD22" s="359"/>
    </row>
    <row r="23" spans="1:183" x14ac:dyDescent="0.2">
      <c r="A23" s="11" t="s">
        <v>8</v>
      </c>
      <c r="B23" s="8"/>
      <c r="C23" s="5"/>
      <c r="D23" s="120"/>
      <c r="E23" s="212"/>
      <c r="F23" s="213"/>
      <c r="G23" s="376"/>
      <c r="H23" s="192"/>
      <c r="I23" s="192"/>
      <c r="J23" s="192"/>
      <c r="K23" s="192"/>
      <c r="L23" s="192"/>
      <c r="M23" s="192"/>
      <c r="N23" s="192"/>
      <c r="O23" s="192"/>
      <c r="P23" s="192"/>
      <c r="Q23" s="192"/>
      <c r="R23" s="192"/>
      <c r="S23" s="192"/>
      <c r="T23" s="192"/>
      <c r="U23" s="192"/>
      <c r="V23" s="192"/>
      <c r="W23" s="192"/>
      <c r="X23" s="192"/>
      <c r="Y23" s="192"/>
      <c r="Z23" s="192"/>
      <c r="AA23" s="192"/>
      <c r="AB23" s="192"/>
      <c r="AC23" s="192"/>
      <c r="AD23" s="357"/>
    </row>
    <row r="24" spans="1:183" ht="38.25" x14ac:dyDescent="0.2">
      <c r="A24" s="62" t="s">
        <v>348</v>
      </c>
      <c r="B24" s="234" t="s">
        <v>81</v>
      </c>
      <c r="C24" s="5">
        <f>7*8</f>
        <v>56</v>
      </c>
      <c r="D24" s="120">
        <v>150</v>
      </c>
      <c r="E24" s="214">
        <f>C24*D24</f>
        <v>8400</v>
      </c>
      <c r="F24" s="213"/>
      <c r="G24" s="376">
        <f>E24/8</f>
        <v>1050</v>
      </c>
      <c r="H24" s="192"/>
      <c r="I24" s="192"/>
      <c r="J24" s="192">
        <f>G24</f>
        <v>1050</v>
      </c>
      <c r="K24" s="192"/>
      <c r="L24" s="192"/>
      <c r="M24" s="192">
        <f>J24</f>
        <v>1050</v>
      </c>
      <c r="N24" s="192"/>
      <c r="O24" s="192"/>
      <c r="P24" s="192">
        <f>M24</f>
        <v>1050</v>
      </c>
      <c r="Q24" s="192"/>
      <c r="R24" s="192"/>
      <c r="S24" s="192">
        <f>P24</f>
        <v>1050</v>
      </c>
      <c r="T24" s="192"/>
      <c r="U24" s="192"/>
      <c r="V24" s="192">
        <f>S24</f>
        <v>1050</v>
      </c>
      <c r="W24" s="192"/>
      <c r="X24" s="192"/>
      <c r="Y24" s="192">
        <f>V24</f>
        <v>1050</v>
      </c>
      <c r="Z24" s="192"/>
      <c r="AA24" s="192"/>
      <c r="AB24" s="192">
        <f>Y24</f>
        <v>1050</v>
      </c>
      <c r="AC24" s="192"/>
      <c r="AD24" s="357"/>
    </row>
    <row r="25" spans="1:183" x14ac:dyDescent="0.2">
      <c r="A25" s="11" t="s">
        <v>34</v>
      </c>
      <c r="B25" s="235"/>
      <c r="C25" s="5"/>
      <c r="D25" s="120"/>
      <c r="E25" s="212"/>
      <c r="F25" s="213"/>
      <c r="G25" s="376"/>
      <c r="H25" s="192"/>
      <c r="I25" s="192"/>
      <c r="J25" s="192"/>
      <c r="K25" s="192"/>
      <c r="L25" s="192"/>
      <c r="M25" s="192"/>
      <c r="N25" s="192"/>
      <c r="O25" s="192"/>
      <c r="P25" s="192"/>
      <c r="Q25" s="192"/>
      <c r="R25" s="192"/>
      <c r="S25" s="192"/>
      <c r="T25" s="192"/>
      <c r="U25" s="192"/>
      <c r="V25" s="192"/>
      <c r="W25" s="192"/>
      <c r="X25" s="192"/>
      <c r="Y25" s="192"/>
      <c r="Z25" s="192"/>
      <c r="AA25" s="192"/>
      <c r="AB25" s="192"/>
      <c r="AC25" s="192"/>
      <c r="AD25" s="357"/>
    </row>
    <row r="26" spans="1:183" x14ac:dyDescent="0.2">
      <c r="A26" s="66" t="s">
        <v>124</v>
      </c>
      <c r="B26" s="234" t="s">
        <v>2</v>
      </c>
      <c r="C26" s="120">
        <v>3</v>
      </c>
      <c r="D26" s="120">
        <v>920</v>
      </c>
      <c r="E26" s="212">
        <f t="shared" ref="E26:E33" si="3">C26*D26</f>
        <v>2760</v>
      </c>
      <c r="F26" s="213"/>
      <c r="G26" s="376">
        <f>E26</f>
        <v>2760</v>
      </c>
      <c r="H26" s="192"/>
      <c r="I26" s="192"/>
      <c r="J26" s="192"/>
      <c r="K26" s="192"/>
      <c r="L26" s="192"/>
      <c r="M26" s="192"/>
      <c r="N26" s="192"/>
      <c r="O26" s="192"/>
      <c r="P26" s="192"/>
      <c r="Q26" s="192"/>
      <c r="R26" s="192"/>
      <c r="S26" s="192"/>
      <c r="T26" s="192"/>
      <c r="U26" s="192"/>
      <c r="V26" s="192"/>
      <c r="W26" s="192"/>
      <c r="X26" s="192"/>
      <c r="Y26" s="192"/>
      <c r="Z26" s="192"/>
      <c r="AA26" s="192"/>
      <c r="AB26" s="192"/>
      <c r="AC26" s="192"/>
      <c r="AD26" s="357"/>
    </row>
    <row r="27" spans="1:183" x14ac:dyDescent="0.2">
      <c r="A27" s="179" t="s">
        <v>335</v>
      </c>
      <c r="B27" s="234" t="s">
        <v>2</v>
      </c>
      <c r="C27" s="120">
        <v>1</v>
      </c>
      <c r="D27" s="120">
        <v>980</v>
      </c>
      <c r="E27" s="212">
        <f t="shared" si="3"/>
        <v>980</v>
      </c>
      <c r="F27" s="213"/>
      <c r="G27" s="376">
        <f t="shared" ref="G27:G33" si="4">E27</f>
        <v>980</v>
      </c>
      <c r="H27" s="192"/>
      <c r="I27" s="192"/>
      <c r="J27" s="192"/>
      <c r="K27" s="192"/>
      <c r="L27" s="192"/>
      <c r="M27" s="192"/>
      <c r="N27" s="192"/>
      <c r="O27" s="192"/>
      <c r="P27" s="192"/>
      <c r="Q27" s="192"/>
      <c r="R27" s="192"/>
      <c r="S27" s="192"/>
      <c r="T27" s="192"/>
      <c r="U27" s="192"/>
      <c r="V27" s="192"/>
      <c r="W27" s="192"/>
      <c r="X27" s="192"/>
      <c r="Y27" s="192"/>
      <c r="Z27" s="192"/>
      <c r="AA27" s="192"/>
      <c r="AB27" s="192"/>
      <c r="AC27" s="192"/>
      <c r="AD27" s="357"/>
    </row>
    <row r="28" spans="1:183" x14ac:dyDescent="0.2">
      <c r="A28" s="66" t="s">
        <v>125</v>
      </c>
      <c r="B28" s="234" t="s">
        <v>2</v>
      </c>
      <c r="C28" s="5">
        <v>1</v>
      </c>
      <c r="D28" s="120">
        <v>500</v>
      </c>
      <c r="E28" s="212">
        <f t="shared" si="3"/>
        <v>500</v>
      </c>
      <c r="F28" s="213"/>
      <c r="G28" s="376">
        <f t="shared" si="4"/>
        <v>500</v>
      </c>
      <c r="H28" s="192"/>
      <c r="I28" s="192"/>
      <c r="J28" s="192"/>
      <c r="K28" s="192"/>
      <c r="L28" s="192"/>
      <c r="M28" s="192"/>
      <c r="N28" s="192"/>
      <c r="O28" s="192"/>
      <c r="P28" s="192"/>
      <c r="Q28" s="192"/>
      <c r="R28" s="192"/>
      <c r="S28" s="192"/>
      <c r="T28" s="192"/>
      <c r="U28" s="192"/>
      <c r="V28" s="192"/>
      <c r="W28" s="192"/>
      <c r="X28" s="192"/>
      <c r="Y28" s="192"/>
      <c r="Z28" s="192"/>
      <c r="AA28" s="192"/>
      <c r="AB28" s="192"/>
      <c r="AC28" s="192"/>
      <c r="AD28" s="357"/>
    </row>
    <row r="29" spans="1:183" x14ac:dyDescent="0.2">
      <c r="A29" s="67" t="s">
        <v>344</v>
      </c>
      <c r="B29" s="234" t="s">
        <v>2</v>
      </c>
      <c r="C29" s="5">
        <v>1</v>
      </c>
      <c r="D29" s="120">
        <v>900</v>
      </c>
      <c r="E29" s="212">
        <f t="shared" si="3"/>
        <v>900</v>
      </c>
      <c r="F29" s="213"/>
      <c r="G29" s="376">
        <f t="shared" si="4"/>
        <v>900</v>
      </c>
      <c r="H29" s="192"/>
      <c r="I29" s="192"/>
      <c r="J29" s="192"/>
      <c r="K29" s="192"/>
      <c r="L29" s="192"/>
      <c r="M29" s="192"/>
      <c r="N29" s="192"/>
      <c r="O29" s="192"/>
      <c r="P29" s="192"/>
      <c r="Q29" s="192"/>
      <c r="R29" s="192"/>
      <c r="S29" s="192"/>
      <c r="T29" s="192"/>
      <c r="U29" s="192"/>
      <c r="V29" s="192"/>
      <c r="W29" s="192"/>
      <c r="X29" s="192"/>
      <c r="Y29" s="192"/>
      <c r="Z29" s="192"/>
      <c r="AA29" s="192"/>
      <c r="AB29" s="192"/>
      <c r="AC29" s="192"/>
      <c r="AD29" s="357"/>
    </row>
    <row r="30" spans="1:183" x14ac:dyDescent="0.2">
      <c r="A30" s="108" t="s">
        <v>345</v>
      </c>
      <c r="B30" s="236" t="s">
        <v>2</v>
      </c>
      <c r="C30" s="185">
        <v>3</v>
      </c>
      <c r="D30" s="193">
        <v>500</v>
      </c>
      <c r="E30" s="212">
        <f t="shared" si="3"/>
        <v>1500</v>
      </c>
      <c r="F30" s="213"/>
      <c r="G30" s="376">
        <f t="shared" si="4"/>
        <v>1500</v>
      </c>
      <c r="H30" s="192"/>
      <c r="I30" s="192"/>
      <c r="J30" s="192"/>
      <c r="K30" s="192"/>
      <c r="L30" s="192"/>
      <c r="M30" s="192"/>
      <c r="N30" s="192"/>
      <c r="O30" s="192"/>
      <c r="P30" s="192"/>
      <c r="Q30" s="192"/>
      <c r="R30" s="192"/>
      <c r="S30" s="192"/>
      <c r="T30" s="192"/>
      <c r="U30" s="192"/>
      <c r="V30" s="192"/>
      <c r="W30" s="192"/>
      <c r="X30" s="192"/>
      <c r="Y30" s="192"/>
      <c r="Z30" s="192"/>
      <c r="AA30" s="192"/>
      <c r="AB30" s="192"/>
      <c r="AC30" s="192"/>
      <c r="AD30" s="357"/>
    </row>
    <row r="31" spans="1:183" x14ac:dyDescent="0.2">
      <c r="A31" s="108" t="s">
        <v>346</v>
      </c>
      <c r="B31" s="236" t="s">
        <v>2</v>
      </c>
      <c r="C31" s="185">
        <v>30</v>
      </c>
      <c r="D31" s="193">
        <v>50</v>
      </c>
      <c r="E31" s="212">
        <f t="shared" si="3"/>
        <v>1500</v>
      </c>
      <c r="F31" s="213"/>
      <c r="G31" s="376">
        <f t="shared" si="4"/>
        <v>1500</v>
      </c>
      <c r="H31" s="192"/>
      <c r="I31" s="192"/>
      <c r="J31" s="192"/>
      <c r="K31" s="192"/>
      <c r="L31" s="192"/>
      <c r="M31" s="192"/>
      <c r="N31" s="192"/>
      <c r="O31" s="192"/>
      <c r="P31" s="192"/>
      <c r="Q31" s="192"/>
      <c r="R31" s="192"/>
      <c r="S31" s="192"/>
      <c r="T31" s="192"/>
      <c r="U31" s="192"/>
      <c r="V31" s="192"/>
      <c r="W31" s="192"/>
      <c r="X31" s="192"/>
      <c r="Y31" s="192"/>
      <c r="Z31" s="192"/>
      <c r="AA31" s="192"/>
      <c r="AB31" s="192"/>
      <c r="AC31" s="192"/>
      <c r="AD31" s="357"/>
    </row>
    <row r="32" spans="1:183" x14ac:dyDescent="0.2">
      <c r="A32" s="62" t="s">
        <v>347</v>
      </c>
      <c r="B32" s="234" t="s">
        <v>2</v>
      </c>
      <c r="C32" s="5">
        <v>6</v>
      </c>
      <c r="D32" s="120">
        <v>450</v>
      </c>
      <c r="E32" s="212">
        <f t="shared" si="3"/>
        <v>2700</v>
      </c>
      <c r="F32" s="213"/>
      <c r="G32" s="376">
        <f t="shared" si="4"/>
        <v>2700</v>
      </c>
      <c r="H32" s="192"/>
      <c r="I32" s="192"/>
      <c r="J32" s="192"/>
      <c r="K32" s="192"/>
      <c r="L32" s="192"/>
      <c r="M32" s="192"/>
      <c r="N32" s="192"/>
      <c r="O32" s="192"/>
      <c r="P32" s="192"/>
      <c r="Q32" s="192"/>
      <c r="R32" s="192"/>
      <c r="S32" s="192"/>
      <c r="T32" s="192"/>
      <c r="U32" s="192"/>
      <c r="V32" s="192"/>
      <c r="W32" s="192"/>
      <c r="X32" s="192"/>
      <c r="Y32" s="192"/>
      <c r="Z32" s="192"/>
      <c r="AA32" s="192"/>
      <c r="AB32" s="192"/>
      <c r="AC32" s="192"/>
      <c r="AD32" s="357"/>
    </row>
    <row r="33" spans="1:183" ht="25.5" x14ac:dyDescent="0.2">
      <c r="A33" s="239" t="s">
        <v>436</v>
      </c>
      <c r="B33" s="234" t="s">
        <v>2</v>
      </c>
      <c r="C33" s="5">
        <v>2</v>
      </c>
      <c r="D33" s="120">
        <f>1100</f>
        <v>1100</v>
      </c>
      <c r="E33" s="212">
        <f t="shared" si="3"/>
        <v>2200</v>
      </c>
      <c r="F33" s="213"/>
      <c r="G33" s="376">
        <f t="shared" si="4"/>
        <v>2200</v>
      </c>
      <c r="H33" s="192"/>
      <c r="I33" s="192"/>
      <c r="J33" s="192"/>
      <c r="K33" s="192"/>
      <c r="L33" s="192"/>
      <c r="M33" s="192"/>
      <c r="N33" s="192"/>
      <c r="O33" s="192"/>
      <c r="P33" s="192"/>
      <c r="Q33" s="192"/>
      <c r="R33" s="192"/>
      <c r="S33" s="192"/>
      <c r="T33" s="192"/>
      <c r="U33" s="192"/>
      <c r="V33" s="192"/>
      <c r="W33" s="192"/>
      <c r="X33" s="192"/>
      <c r="Y33" s="192"/>
      <c r="Z33" s="192"/>
      <c r="AA33" s="192"/>
      <c r="AB33" s="192"/>
      <c r="AC33" s="192"/>
      <c r="AD33" s="357"/>
    </row>
    <row r="34" spans="1:183" s="285" customFormat="1" ht="15" customHeight="1" x14ac:dyDescent="0.2">
      <c r="A34" s="423" t="s">
        <v>35</v>
      </c>
      <c r="B34" s="424"/>
      <c r="C34" s="424"/>
      <c r="D34" s="425"/>
      <c r="E34" s="292">
        <f>SUM(E23:E33)</f>
        <v>21440</v>
      </c>
      <c r="F34" s="215"/>
      <c r="G34" s="380">
        <f>SUM(G24:G33)</f>
        <v>14090</v>
      </c>
      <c r="H34" s="292">
        <f t="shared" ref="H34:AD34" si="5">SUM(H24:H33)</f>
        <v>0</v>
      </c>
      <c r="I34" s="292">
        <f t="shared" si="5"/>
        <v>0</v>
      </c>
      <c r="J34" s="292">
        <f t="shared" si="5"/>
        <v>1050</v>
      </c>
      <c r="K34" s="292">
        <f t="shared" si="5"/>
        <v>0</v>
      </c>
      <c r="L34" s="292">
        <f t="shared" si="5"/>
        <v>0</v>
      </c>
      <c r="M34" s="292">
        <f t="shared" si="5"/>
        <v>1050</v>
      </c>
      <c r="N34" s="292">
        <f t="shared" si="5"/>
        <v>0</v>
      </c>
      <c r="O34" s="292">
        <f t="shared" si="5"/>
        <v>0</v>
      </c>
      <c r="P34" s="292">
        <f t="shared" si="5"/>
        <v>1050</v>
      </c>
      <c r="Q34" s="292">
        <f t="shared" si="5"/>
        <v>0</v>
      </c>
      <c r="R34" s="292">
        <f t="shared" si="5"/>
        <v>0</v>
      </c>
      <c r="S34" s="292">
        <f t="shared" si="5"/>
        <v>1050</v>
      </c>
      <c r="T34" s="292">
        <f t="shared" si="5"/>
        <v>0</v>
      </c>
      <c r="U34" s="292">
        <f t="shared" si="5"/>
        <v>0</v>
      </c>
      <c r="V34" s="292">
        <f t="shared" si="5"/>
        <v>1050</v>
      </c>
      <c r="W34" s="292">
        <f t="shared" si="5"/>
        <v>0</v>
      </c>
      <c r="X34" s="292">
        <f t="shared" si="5"/>
        <v>0</v>
      </c>
      <c r="Y34" s="292">
        <f t="shared" si="5"/>
        <v>1050</v>
      </c>
      <c r="Z34" s="292">
        <f t="shared" si="5"/>
        <v>0</v>
      </c>
      <c r="AA34" s="292">
        <f t="shared" si="5"/>
        <v>0</v>
      </c>
      <c r="AB34" s="292">
        <f t="shared" si="5"/>
        <v>1050</v>
      </c>
      <c r="AC34" s="292">
        <f t="shared" si="5"/>
        <v>0</v>
      </c>
      <c r="AD34" s="310">
        <f t="shared" si="5"/>
        <v>0</v>
      </c>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row>
    <row r="35" spans="1:183" s="97" customFormat="1" ht="15" customHeight="1" x14ac:dyDescent="0.2">
      <c r="A35" s="249" t="s">
        <v>16</v>
      </c>
      <c r="B35" s="187"/>
      <c r="C35" s="181"/>
      <c r="D35" s="192"/>
      <c r="E35" s="213"/>
      <c r="F35" s="213"/>
      <c r="G35" s="376"/>
      <c r="H35" s="192"/>
      <c r="I35" s="192"/>
      <c r="J35" s="192"/>
      <c r="K35" s="192"/>
      <c r="L35" s="192"/>
      <c r="M35" s="192"/>
      <c r="N35" s="192"/>
      <c r="O35" s="192"/>
      <c r="P35" s="192"/>
      <c r="Q35" s="192"/>
      <c r="R35" s="192"/>
      <c r="S35" s="192"/>
      <c r="T35" s="192"/>
      <c r="U35" s="192"/>
      <c r="V35" s="192"/>
      <c r="W35" s="192"/>
      <c r="X35" s="192"/>
      <c r="Y35" s="192"/>
      <c r="Z35" s="192"/>
      <c r="AA35" s="192"/>
      <c r="AB35" s="192"/>
      <c r="AC35" s="192"/>
      <c r="AD35" s="357"/>
    </row>
    <row r="36" spans="1:183" x14ac:dyDescent="0.2">
      <c r="A36" s="108" t="s">
        <v>194</v>
      </c>
      <c r="B36" s="64" t="s">
        <v>110</v>
      </c>
      <c r="C36" s="2">
        <v>24</v>
      </c>
      <c r="D36" s="191">
        <v>200</v>
      </c>
      <c r="E36" s="212">
        <f t="shared" ref="E36:E50" si="6">C36*D36</f>
        <v>4800</v>
      </c>
      <c r="F36" s="213"/>
      <c r="G36" s="376">
        <f t="array" ref="G36:AD36">D36</f>
        <v>200</v>
      </c>
      <c r="H36" s="192">
        <v>200</v>
      </c>
      <c r="I36" s="192">
        <v>200</v>
      </c>
      <c r="J36" s="192">
        <v>200</v>
      </c>
      <c r="K36" s="192">
        <v>200</v>
      </c>
      <c r="L36" s="192">
        <v>200</v>
      </c>
      <c r="M36" s="192">
        <v>200</v>
      </c>
      <c r="N36" s="192">
        <v>200</v>
      </c>
      <c r="O36" s="192">
        <v>200</v>
      </c>
      <c r="P36" s="192">
        <v>200</v>
      </c>
      <c r="Q36" s="192">
        <v>200</v>
      </c>
      <c r="R36" s="192">
        <v>200</v>
      </c>
      <c r="S36" s="192">
        <v>200</v>
      </c>
      <c r="T36" s="192">
        <v>200</v>
      </c>
      <c r="U36" s="192">
        <v>200</v>
      </c>
      <c r="V36" s="192">
        <v>200</v>
      </c>
      <c r="W36" s="192">
        <v>200</v>
      </c>
      <c r="X36" s="192">
        <v>200</v>
      </c>
      <c r="Y36" s="192">
        <v>200</v>
      </c>
      <c r="Z36" s="192">
        <v>200</v>
      </c>
      <c r="AA36" s="192">
        <v>200</v>
      </c>
      <c r="AB36" s="192">
        <v>200</v>
      </c>
      <c r="AC36" s="192">
        <v>200</v>
      </c>
      <c r="AD36" s="357">
        <v>200</v>
      </c>
    </row>
    <row r="37" spans="1:183" x14ac:dyDescent="0.2">
      <c r="A37" s="108" t="s">
        <v>188</v>
      </c>
      <c r="B37" s="64" t="s">
        <v>110</v>
      </c>
      <c r="C37" s="2">
        <v>24</v>
      </c>
      <c r="D37" s="191">
        <v>85</v>
      </c>
      <c r="E37" s="212">
        <f t="shared" si="6"/>
        <v>2040</v>
      </c>
      <c r="F37" s="213"/>
      <c r="G37" s="376">
        <f t="array" ref="G37:AD37">D37</f>
        <v>85</v>
      </c>
      <c r="H37" s="192">
        <v>85</v>
      </c>
      <c r="I37" s="192">
        <v>85</v>
      </c>
      <c r="J37" s="192">
        <v>85</v>
      </c>
      <c r="K37" s="192">
        <v>85</v>
      </c>
      <c r="L37" s="192">
        <v>85</v>
      </c>
      <c r="M37" s="192">
        <v>85</v>
      </c>
      <c r="N37" s="192">
        <v>85</v>
      </c>
      <c r="O37" s="192">
        <v>85</v>
      </c>
      <c r="P37" s="192">
        <v>85</v>
      </c>
      <c r="Q37" s="192">
        <v>85</v>
      </c>
      <c r="R37" s="192">
        <v>85</v>
      </c>
      <c r="S37" s="192">
        <v>85</v>
      </c>
      <c r="T37" s="192">
        <v>85</v>
      </c>
      <c r="U37" s="192">
        <v>85</v>
      </c>
      <c r="V37" s="192">
        <v>85</v>
      </c>
      <c r="W37" s="192">
        <v>85</v>
      </c>
      <c r="X37" s="192">
        <v>85</v>
      </c>
      <c r="Y37" s="192">
        <v>85</v>
      </c>
      <c r="Z37" s="192">
        <v>85</v>
      </c>
      <c r="AA37" s="192">
        <v>85</v>
      </c>
      <c r="AB37" s="192">
        <v>85</v>
      </c>
      <c r="AC37" s="192">
        <v>85</v>
      </c>
      <c r="AD37" s="357">
        <v>85</v>
      </c>
    </row>
    <row r="38" spans="1:183" x14ac:dyDescent="0.2">
      <c r="A38" s="108" t="s">
        <v>340</v>
      </c>
      <c r="B38" s="184" t="s">
        <v>110</v>
      </c>
      <c r="C38" s="185">
        <v>24</v>
      </c>
      <c r="D38" s="193">
        <v>150</v>
      </c>
      <c r="E38" s="213">
        <f t="shared" si="6"/>
        <v>3600</v>
      </c>
      <c r="F38" s="213"/>
      <c r="G38" s="376">
        <f t="array" ref="G38:AD38">D38</f>
        <v>150</v>
      </c>
      <c r="H38" s="192">
        <v>150</v>
      </c>
      <c r="I38" s="192">
        <v>150</v>
      </c>
      <c r="J38" s="192">
        <v>150</v>
      </c>
      <c r="K38" s="192">
        <v>150</v>
      </c>
      <c r="L38" s="192">
        <v>150</v>
      </c>
      <c r="M38" s="192">
        <v>150</v>
      </c>
      <c r="N38" s="192">
        <v>150</v>
      </c>
      <c r="O38" s="192">
        <v>150</v>
      </c>
      <c r="P38" s="192">
        <v>150</v>
      </c>
      <c r="Q38" s="192">
        <v>150</v>
      </c>
      <c r="R38" s="192">
        <v>150</v>
      </c>
      <c r="S38" s="192">
        <v>150</v>
      </c>
      <c r="T38" s="192">
        <v>150</v>
      </c>
      <c r="U38" s="192">
        <v>150</v>
      </c>
      <c r="V38" s="192">
        <v>150</v>
      </c>
      <c r="W38" s="192">
        <v>150</v>
      </c>
      <c r="X38" s="192">
        <v>150</v>
      </c>
      <c r="Y38" s="192">
        <v>150</v>
      </c>
      <c r="Z38" s="192">
        <v>150</v>
      </c>
      <c r="AA38" s="192">
        <v>150</v>
      </c>
      <c r="AB38" s="192">
        <v>150</v>
      </c>
      <c r="AC38" s="192">
        <v>150</v>
      </c>
      <c r="AD38" s="357">
        <v>150</v>
      </c>
    </row>
    <row r="39" spans="1:183" x14ac:dyDescent="0.2">
      <c r="A39" s="108" t="s">
        <v>190</v>
      </c>
      <c r="B39" s="184" t="s">
        <v>110</v>
      </c>
      <c r="C39" s="185">
        <v>24</v>
      </c>
      <c r="D39" s="193">
        <v>85</v>
      </c>
      <c r="E39" s="213">
        <f t="shared" si="6"/>
        <v>2040</v>
      </c>
      <c r="F39" s="213"/>
      <c r="G39" s="376">
        <f t="array" ref="G39:AD39">D39</f>
        <v>85</v>
      </c>
      <c r="H39" s="192">
        <v>85</v>
      </c>
      <c r="I39" s="192">
        <v>85</v>
      </c>
      <c r="J39" s="192">
        <v>85</v>
      </c>
      <c r="K39" s="192">
        <v>85</v>
      </c>
      <c r="L39" s="192">
        <v>85</v>
      </c>
      <c r="M39" s="192">
        <v>85</v>
      </c>
      <c r="N39" s="192">
        <v>85</v>
      </c>
      <c r="O39" s="192">
        <v>85</v>
      </c>
      <c r="P39" s="192">
        <v>85</v>
      </c>
      <c r="Q39" s="192">
        <v>85</v>
      </c>
      <c r="R39" s="192">
        <v>85</v>
      </c>
      <c r="S39" s="192">
        <v>85</v>
      </c>
      <c r="T39" s="192">
        <v>85</v>
      </c>
      <c r="U39" s="192">
        <v>85</v>
      </c>
      <c r="V39" s="192">
        <v>85</v>
      </c>
      <c r="W39" s="192">
        <v>85</v>
      </c>
      <c r="X39" s="192">
        <v>85</v>
      </c>
      <c r="Y39" s="192">
        <v>85</v>
      </c>
      <c r="Z39" s="192">
        <v>85</v>
      </c>
      <c r="AA39" s="192">
        <v>85</v>
      </c>
      <c r="AB39" s="192">
        <v>85</v>
      </c>
      <c r="AC39" s="192">
        <v>85</v>
      </c>
      <c r="AD39" s="357">
        <v>85</v>
      </c>
    </row>
    <row r="40" spans="1:183" ht="12.75" customHeight="1" x14ac:dyDescent="0.2">
      <c r="A40" s="108" t="s">
        <v>191</v>
      </c>
      <c r="B40" s="233" t="s">
        <v>110</v>
      </c>
      <c r="C40" s="181">
        <v>24</v>
      </c>
      <c r="D40" s="194">
        <v>50</v>
      </c>
      <c r="E40" s="213">
        <f t="shared" si="6"/>
        <v>1200</v>
      </c>
      <c r="F40" s="213"/>
      <c r="G40" s="376">
        <f t="array" ref="G40:AD40">D40</f>
        <v>50</v>
      </c>
      <c r="H40" s="192">
        <v>50</v>
      </c>
      <c r="I40" s="192">
        <v>50</v>
      </c>
      <c r="J40" s="192">
        <v>50</v>
      </c>
      <c r="K40" s="192">
        <v>50</v>
      </c>
      <c r="L40" s="192">
        <v>50</v>
      </c>
      <c r="M40" s="192">
        <v>50</v>
      </c>
      <c r="N40" s="192">
        <v>50</v>
      </c>
      <c r="O40" s="192">
        <v>50</v>
      </c>
      <c r="P40" s="192">
        <v>50</v>
      </c>
      <c r="Q40" s="192">
        <v>50</v>
      </c>
      <c r="R40" s="192">
        <v>50</v>
      </c>
      <c r="S40" s="192">
        <v>50</v>
      </c>
      <c r="T40" s="192">
        <v>50</v>
      </c>
      <c r="U40" s="192">
        <v>50</v>
      </c>
      <c r="V40" s="192">
        <v>50</v>
      </c>
      <c r="W40" s="192">
        <v>50</v>
      </c>
      <c r="X40" s="192">
        <v>50</v>
      </c>
      <c r="Y40" s="192">
        <v>50</v>
      </c>
      <c r="Z40" s="192">
        <v>50</v>
      </c>
      <c r="AA40" s="192">
        <v>50</v>
      </c>
      <c r="AB40" s="192">
        <v>50</v>
      </c>
      <c r="AC40" s="192">
        <v>50</v>
      </c>
      <c r="AD40" s="357">
        <v>50</v>
      </c>
    </row>
    <row r="41" spans="1:183" ht="12.75" customHeight="1" x14ac:dyDescent="0.2">
      <c r="A41" s="263" t="s">
        <v>433</v>
      </c>
      <c r="B41" s="262"/>
      <c r="C41" s="181"/>
      <c r="D41" s="194"/>
      <c r="E41" s="213"/>
      <c r="F41" s="213"/>
      <c r="G41" s="376"/>
      <c r="H41" s="192"/>
      <c r="I41" s="192"/>
      <c r="J41" s="192"/>
      <c r="K41" s="192"/>
      <c r="L41" s="192"/>
      <c r="M41" s="192"/>
      <c r="N41" s="192"/>
      <c r="O41" s="192"/>
      <c r="P41" s="192"/>
      <c r="Q41" s="192"/>
      <c r="R41" s="192"/>
      <c r="S41" s="192"/>
      <c r="T41" s="192"/>
      <c r="U41" s="192"/>
      <c r="V41" s="192"/>
      <c r="W41" s="192"/>
      <c r="X41" s="192"/>
      <c r="Y41" s="192"/>
      <c r="Z41" s="192"/>
      <c r="AA41" s="192"/>
      <c r="AB41" s="192"/>
      <c r="AC41" s="192"/>
      <c r="AD41" s="357"/>
    </row>
    <row r="42" spans="1:183" ht="12.75" customHeight="1" x14ac:dyDescent="0.2">
      <c r="A42" s="109" t="s">
        <v>424</v>
      </c>
      <c r="B42" s="106" t="s">
        <v>110</v>
      </c>
      <c r="C42" s="2">
        <v>6</v>
      </c>
      <c r="D42" s="195">
        <v>300</v>
      </c>
      <c r="E42" s="212">
        <f t="shared" si="6"/>
        <v>1800</v>
      </c>
      <c r="F42" s="213"/>
      <c r="G42" s="376">
        <f>E42</f>
        <v>1800</v>
      </c>
      <c r="H42" s="192"/>
      <c r="I42" s="192"/>
      <c r="J42" s="192"/>
      <c r="K42" s="192"/>
      <c r="L42" s="192"/>
      <c r="M42" s="192"/>
      <c r="N42" s="192"/>
      <c r="O42" s="192"/>
      <c r="P42" s="192"/>
      <c r="Q42" s="192"/>
      <c r="R42" s="192"/>
      <c r="S42" s="192"/>
      <c r="T42" s="192"/>
      <c r="U42" s="192"/>
      <c r="V42" s="192"/>
      <c r="W42" s="192"/>
      <c r="X42" s="192"/>
      <c r="Y42" s="192"/>
      <c r="Z42" s="192"/>
      <c r="AA42" s="192"/>
      <c r="AB42" s="192"/>
      <c r="AC42" s="192"/>
      <c r="AD42" s="357"/>
    </row>
    <row r="43" spans="1:183" ht="12.75" customHeight="1" x14ac:dyDescent="0.2">
      <c r="A43" s="109" t="s">
        <v>425</v>
      </c>
      <c r="B43" s="64" t="s">
        <v>350</v>
      </c>
      <c r="C43" s="2">
        <v>8</v>
      </c>
      <c r="D43" s="191">
        <v>150</v>
      </c>
      <c r="E43" s="212">
        <f t="shared" si="6"/>
        <v>1200</v>
      </c>
      <c r="F43" s="213"/>
      <c r="G43" s="376">
        <f t="shared" ref="G43:G50" si="7">E43</f>
        <v>1200</v>
      </c>
      <c r="H43" s="192"/>
      <c r="I43" s="192"/>
      <c r="J43" s="192"/>
      <c r="K43" s="192"/>
      <c r="L43" s="192"/>
      <c r="M43" s="192"/>
      <c r="N43" s="192"/>
      <c r="O43" s="192"/>
      <c r="P43" s="192"/>
      <c r="Q43" s="192"/>
      <c r="R43" s="192"/>
      <c r="S43" s="192"/>
      <c r="T43" s="192"/>
      <c r="U43" s="192"/>
      <c r="V43" s="192"/>
      <c r="W43" s="192"/>
      <c r="X43" s="192"/>
      <c r="Y43" s="192"/>
      <c r="Z43" s="192"/>
      <c r="AA43" s="192"/>
      <c r="AB43" s="192"/>
      <c r="AC43" s="192"/>
      <c r="AD43" s="357"/>
    </row>
    <row r="44" spans="1:183" ht="12.75" customHeight="1" x14ac:dyDescent="0.2">
      <c r="A44" s="109" t="s">
        <v>426</v>
      </c>
      <c r="B44" s="64" t="s">
        <v>350</v>
      </c>
      <c r="C44" s="2">
        <v>1</v>
      </c>
      <c r="D44" s="191">
        <v>349</v>
      </c>
      <c r="E44" s="212">
        <f t="shared" si="6"/>
        <v>349</v>
      </c>
      <c r="F44" s="213"/>
      <c r="G44" s="376">
        <f t="shared" si="7"/>
        <v>349</v>
      </c>
      <c r="H44" s="192"/>
      <c r="I44" s="192"/>
      <c r="J44" s="192"/>
      <c r="K44" s="192"/>
      <c r="L44" s="192"/>
      <c r="M44" s="192"/>
      <c r="N44" s="192"/>
      <c r="O44" s="192"/>
      <c r="P44" s="192"/>
      <c r="Q44" s="192"/>
      <c r="R44" s="192"/>
      <c r="S44" s="192"/>
      <c r="T44" s="192"/>
      <c r="U44" s="192"/>
      <c r="V44" s="192"/>
      <c r="W44" s="192"/>
      <c r="X44" s="192"/>
      <c r="Y44" s="192"/>
      <c r="Z44" s="192"/>
      <c r="AA44" s="192"/>
      <c r="AB44" s="192"/>
      <c r="AC44" s="192"/>
      <c r="AD44" s="357"/>
    </row>
    <row r="45" spans="1:183" ht="12.75" customHeight="1" x14ac:dyDescent="0.2">
      <c r="A45" s="109" t="s">
        <v>427</v>
      </c>
      <c r="B45" s="64" t="s">
        <v>350</v>
      </c>
      <c r="C45" s="2">
        <v>1</v>
      </c>
      <c r="D45" s="191">
        <v>150</v>
      </c>
      <c r="E45" s="212">
        <f t="shared" si="6"/>
        <v>150</v>
      </c>
      <c r="F45" s="213"/>
      <c r="G45" s="376">
        <f t="shared" si="7"/>
        <v>150</v>
      </c>
      <c r="H45" s="192"/>
      <c r="I45" s="192"/>
      <c r="J45" s="192"/>
      <c r="K45" s="192"/>
      <c r="L45" s="192"/>
      <c r="M45" s="192"/>
      <c r="N45" s="192"/>
      <c r="O45" s="192"/>
      <c r="P45" s="192"/>
      <c r="Q45" s="192"/>
      <c r="R45" s="192"/>
      <c r="S45" s="192"/>
      <c r="T45" s="192"/>
      <c r="U45" s="192"/>
      <c r="V45" s="192"/>
      <c r="W45" s="192"/>
      <c r="X45" s="192"/>
      <c r="Y45" s="192"/>
      <c r="Z45" s="192"/>
      <c r="AA45" s="192"/>
      <c r="AB45" s="192"/>
      <c r="AC45" s="192"/>
      <c r="AD45" s="357"/>
    </row>
    <row r="46" spans="1:183" ht="12.75" customHeight="1" x14ac:dyDescent="0.2">
      <c r="A46" s="109" t="s">
        <v>428</v>
      </c>
      <c r="B46" s="64" t="s">
        <v>350</v>
      </c>
      <c r="C46" s="2">
        <v>3</v>
      </c>
      <c r="D46" s="191">
        <v>70</v>
      </c>
      <c r="E46" s="212">
        <f t="shared" si="6"/>
        <v>210</v>
      </c>
      <c r="F46" s="213"/>
      <c r="G46" s="376">
        <f t="shared" si="7"/>
        <v>210</v>
      </c>
      <c r="H46" s="192"/>
      <c r="I46" s="192"/>
      <c r="J46" s="192"/>
      <c r="K46" s="192"/>
      <c r="L46" s="192"/>
      <c r="M46" s="192"/>
      <c r="N46" s="192"/>
      <c r="O46" s="192"/>
      <c r="P46" s="192"/>
      <c r="Q46" s="192"/>
      <c r="R46" s="192"/>
      <c r="S46" s="192"/>
      <c r="T46" s="192"/>
      <c r="U46" s="192"/>
      <c r="V46" s="192"/>
      <c r="W46" s="192"/>
      <c r="X46" s="192"/>
      <c r="Y46" s="192"/>
      <c r="Z46" s="192"/>
      <c r="AA46" s="192"/>
      <c r="AB46" s="192"/>
      <c r="AC46" s="192"/>
      <c r="AD46" s="357"/>
    </row>
    <row r="47" spans="1:183" ht="12.75" customHeight="1" x14ac:dyDescent="0.2">
      <c r="A47" s="109" t="s">
        <v>429</v>
      </c>
      <c r="B47" s="64" t="s">
        <v>350</v>
      </c>
      <c r="C47" s="2">
        <v>20</v>
      </c>
      <c r="D47" s="191">
        <v>2</v>
      </c>
      <c r="E47" s="212">
        <f t="shared" si="6"/>
        <v>40</v>
      </c>
      <c r="F47" s="213"/>
      <c r="G47" s="376">
        <f t="shared" si="7"/>
        <v>40</v>
      </c>
      <c r="H47" s="192"/>
      <c r="I47" s="192"/>
      <c r="J47" s="192"/>
      <c r="K47" s="192"/>
      <c r="L47" s="192"/>
      <c r="M47" s="192"/>
      <c r="N47" s="192"/>
      <c r="O47" s="192"/>
      <c r="P47" s="192"/>
      <c r="Q47" s="192"/>
      <c r="R47" s="192"/>
      <c r="S47" s="192"/>
      <c r="T47" s="192"/>
      <c r="U47" s="192"/>
      <c r="V47" s="192"/>
      <c r="W47" s="192"/>
      <c r="X47" s="192"/>
      <c r="Y47" s="192"/>
      <c r="Z47" s="192"/>
      <c r="AA47" s="192"/>
      <c r="AB47" s="192"/>
      <c r="AC47" s="192"/>
      <c r="AD47" s="357"/>
    </row>
    <row r="48" spans="1:183" ht="12.75" customHeight="1" x14ac:dyDescent="0.2">
      <c r="A48" s="109" t="s">
        <v>430</v>
      </c>
      <c r="B48" s="64" t="s">
        <v>350</v>
      </c>
      <c r="C48" s="2">
        <v>10</v>
      </c>
      <c r="D48" s="191">
        <v>1.5</v>
      </c>
      <c r="E48" s="212">
        <f t="shared" si="6"/>
        <v>15</v>
      </c>
      <c r="F48" s="213"/>
      <c r="G48" s="376">
        <f t="shared" si="7"/>
        <v>15</v>
      </c>
      <c r="H48" s="192"/>
      <c r="I48" s="192"/>
      <c r="J48" s="192"/>
      <c r="K48" s="192"/>
      <c r="L48" s="192"/>
      <c r="M48" s="192"/>
      <c r="N48" s="192"/>
      <c r="O48" s="192"/>
      <c r="P48" s="192"/>
      <c r="Q48" s="192"/>
      <c r="R48" s="192"/>
      <c r="S48" s="192"/>
      <c r="T48" s="192"/>
      <c r="U48" s="192"/>
      <c r="V48" s="192"/>
      <c r="W48" s="192"/>
      <c r="X48" s="192"/>
      <c r="Y48" s="192"/>
      <c r="Z48" s="192"/>
      <c r="AA48" s="192"/>
      <c r="AB48" s="192"/>
      <c r="AC48" s="192"/>
      <c r="AD48" s="357"/>
    </row>
    <row r="49" spans="1:183" ht="12.75" customHeight="1" x14ac:dyDescent="0.2">
      <c r="A49" s="109" t="s">
        <v>431</v>
      </c>
      <c r="B49" s="64" t="s">
        <v>350</v>
      </c>
      <c r="C49" s="2">
        <v>4</v>
      </c>
      <c r="D49" s="191">
        <v>35</v>
      </c>
      <c r="E49" s="212">
        <f t="shared" si="6"/>
        <v>140</v>
      </c>
      <c r="F49" s="213"/>
      <c r="G49" s="376">
        <f t="shared" si="7"/>
        <v>140</v>
      </c>
      <c r="H49" s="192"/>
      <c r="I49" s="192"/>
      <c r="J49" s="192"/>
      <c r="K49" s="192"/>
      <c r="L49" s="192"/>
      <c r="M49" s="192"/>
      <c r="N49" s="192"/>
      <c r="O49" s="192"/>
      <c r="P49" s="192"/>
      <c r="Q49" s="192"/>
      <c r="R49" s="192"/>
      <c r="S49" s="192"/>
      <c r="T49" s="192"/>
      <c r="U49" s="192"/>
      <c r="V49" s="192"/>
      <c r="W49" s="192"/>
      <c r="X49" s="192"/>
      <c r="Y49" s="192"/>
      <c r="Z49" s="192"/>
      <c r="AA49" s="192"/>
      <c r="AB49" s="192"/>
      <c r="AC49" s="192"/>
      <c r="AD49" s="357"/>
    </row>
    <row r="50" spans="1:183" ht="12.75" customHeight="1" x14ac:dyDescent="0.2">
      <c r="A50" s="109" t="s">
        <v>432</v>
      </c>
      <c r="B50" s="64" t="s">
        <v>351</v>
      </c>
      <c r="C50" s="2">
        <v>1</v>
      </c>
      <c r="D50" s="191">
        <v>500</v>
      </c>
      <c r="E50" s="212">
        <f t="shared" si="6"/>
        <v>500</v>
      </c>
      <c r="F50" s="213"/>
      <c r="G50" s="376">
        <f t="shared" si="7"/>
        <v>500</v>
      </c>
      <c r="H50" s="192"/>
      <c r="I50" s="192"/>
      <c r="J50" s="192"/>
      <c r="K50" s="192"/>
      <c r="L50" s="192"/>
      <c r="M50" s="192"/>
      <c r="N50" s="192"/>
      <c r="O50" s="192"/>
      <c r="P50" s="192"/>
      <c r="Q50" s="192"/>
      <c r="R50" s="192"/>
      <c r="S50" s="192"/>
      <c r="T50" s="192"/>
      <c r="U50" s="192"/>
      <c r="V50" s="192"/>
      <c r="W50" s="192"/>
      <c r="X50" s="192"/>
      <c r="Y50" s="192"/>
      <c r="Z50" s="192"/>
      <c r="AA50" s="192"/>
      <c r="AB50" s="192"/>
      <c r="AC50" s="192"/>
      <c r="AD50" s="357"/>
    </row>
    <row r="51" spans="1:183" s="285" customFormat="1" ht="15" customHeight="1" x14ac:dyDescent="0.2">
      <c r="A51" s="423" t="s">
        <v>13</v>
      </c>
      <c r="B51" s="424"/>
      <c r="C51" s="424"/>
      <c r="D51" s="425"/>
      <c r="E51" s="292">
        <f>SUM(E36:E50)</f>
        <v>18084</v>
      </c>
      <c r="F51" s="215"/>
      <c r="G51" s="380">
        <f>SUM(G36:G50)</f>
        <v>4974</v>
      </c>
      <c r="H51" s="292">
        <f>SUM(H36:H50)</f>
        <v>570</v>
      </c>
      <c r="I51" s="292">
        <f t="shared" ref="I51:AD51" si="8">SUM(I36:I50)</f>
        <v>570</v>
      </c>
      <c r="J51" s="292">
        <f t="shared" si="8"/>
        <v>570</v>
      </c>
      <c r="K51" s="292">
        <f t="shared" si="8"/>
        <v>570</v>
      </c>
      <c r="L51" s="292">
        <f t="shared" si="8"/>
        <v>570</v>
      </c>
      <c r="M51" s="292">
        <f t="shared" si="8"/>
        <v>570</v>
      </c>
      <c r="N51" s="292">
        <f t="shared" si="8"/>
        <v>570</v>
      </c>
      <c r="O51" s="292">
        <f t="shared" si="8"/>
        <v>570</v>
      </c>
      <c r="P51" s="292">
        <f t="shared" si="8"/>
        <v>570</v>
      </c>
      <c r="Q51" s="292">
        <f t="shared" si="8"/>
        <v>570</v>
      </c>
      <c r="R51" s="292">
        <f t="shared" si="8"/>
        <v>570</v>
      </c>
      <c r="S51" s="292">
        <f t="shared" si="8"/>
        <v>570</v>
      </c>
      <c r="T51" s="292">
        <f t="shared" si="8"/>
        <v>570</v>
      </c>
      <c r="U51" s="292">
        <f t="shared" si="8"/>
        <v>570</v>
      </c>
      <c r="V51" s="292">
        <f t="shared" si="8"/>
        <v>570</v>
      </c>
      <c r="W51" s="292">
        <f t="shared" si="8"/>
        <v>570</v>
      </c>
      <c r="X51" s="292">
        <f t="shared" si="8"/>
        <v>570</v>
      </c>
      <c r="Y51" s="292">
        <f t="shared" si="8"/>
        <v>570</v>
      </c>
      <c r="Z51" s="292">
        <f t="shared" si="8"/>
        <v>570</v>
      </c>
      <c r="AA51" s="292">
        <f t="shared" si="8"/>
        <v>570</v>
      </c>
      <c r="AB51" s="292">
        <f t="shared" si="8"/>
        <v>570</v>
      </c>
      <c r="AC51" s="292">
        <f t="shared" si="8"/>
        <v>570</v>
      </c>
      <c r="AD51" s="310">
        <f t="shared" si="8"/>
        <v>570</v>
      </c>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c r="FK51" s="97"/>
      <c r="FL51" s="97"/>
      <c r="FM51" s="97"/>
      <c r="FN51" s="97"/>
      <c r="FO51" s="97"/>
      <c r="FP51" s="97"/>
      <c r="FQ51" s="97"/>
      <c r="FR51" s="97"/>
      <c r="FS51" s="97"/>
      <c r="FT51" s="97"/>
      <c r="FU51" s="97"/>
      <c r="FV51" s="97"/>
      <c r="FW51" s="97"/>
      <c r="FX51" s="97"/>
      <c r="FY51" s="97"/>
      <c r="FZ51" s="97"/>
      <c r="GA51" s="97"/>
    </row>
    <row r="52" spans="1:183" s="97" customFormat="1" ht="21" customHeight="1" x14ac:dyDescent="0.2">
      <c r="A52" s="244" t="s">
        <v>353</v>
      </c>
      <c r="B52" s="245"/>
      <c r="C52" s="246"/>
      <c r="D52" s="247"/>
      <c r="E52" s="215"/>
      <c r="F52" s="215"/>
      <c r="G52" s="379"/>
      <c r="H52" s="247"/>
      <c r="I52" s="247"/>
      <c r="J52" s="247"/>
      <c r="K52" s="247"/>
      <c r="L52" s="247"/>
      <c r="M52" s="247"/>
      <c r="N52" s="247"/>
      <c r="O52" s="247"/>
      <c r="P52" s="247"/>
      <c r="Q52" s="247"/>
      <c r="R52" s="247"/>
      <c r="S52" s="247"/>
      <c r="T52" s="247"/>
      <c r="U52" s="247"/>
      <c r="V52" s="247"/>
      <c r="W52" s="247"/>
      <c r="X52" s="247"/>
      <c r="Y52" s="247"/>
      <c r="Z52" s="247"/>
      <c r="AA52" s="247"/>
      <c r="AC52" s="247"/>
      <c r="AD52" s="359"/>
    </row>
    <row r="53" spans="1:183" x14ac:dyDescent="0.2">
      <c r="A53" s="92" t="s">
        <v>354</v>
      </c>
      <c r="B53" s="3" t="s">
        <v>351</v>
      </c>
      <c r="C53" s="179"/>
      <c r="D53" s="186">
        <v>4000</v>
      </c>
      <c r="E53" s="217">
        <v>4000</v>
      </c>
      <c r="F53" s="217"/>
      <c r="G53" s="379"/>
      <c r="H53" s="247"/>
      <c r="I53" s="247"/>
      <c r="J53" s="247"/>
      <c r="K53" s="247"/>
      <c r="L53" s="247"/>
      <c r="M53" s="247"/>
      <c r="N53" s="247"/>
      <c r="O53" s="247"/>
      <c r="P53" s="247"/>
      <c r="Q53" s="247"/>
      <c r="R53" s="247"/>
      <c r="S53" s="247"/>
      <c r="T53" s="247"/>
      <c r="U53" s="247"/>
      <c r="V53" s="247"/>
      <c r="W53" s="247"/>
      <c r="X53" s="247"/>
      <c r="Y53" s="247"/>
      <c r="Z53" s="247"/>
      <c r="AA53" s="247"/>
      <c r="AB53" s="247"/>
      <c r="AC53" s="247"/>
      <c r="AD53" s="186">
        <f>E53</f>
        <v>4000</v>
      </c>
    </row>
    <row r="54" spans="1:183" x14ac:dyDescent="0.2">
      <c r="A54" s="92" t="s">
        <v>355</v>
      </c>
      <c r="B54" s="64" t="s">
        <v>351</v>
      </c>
      <c r="C54" s="179"/>
      <c r="D54" s="186">
        <v>4000</v>
      </c>
      <c r="E54" s="217">
        <v>4000</v>
      </c>
      <c r="F54" s="217"/>
      <c r="G54" s="379"/>
      <c r="H54" s="247"/>
      <c r="I54" s="247"/>
      <c r="J54" s="247"/>
      <c r="K54" s="247"/>
      <c r="L54" s="247"/>
      <c r="M54" s="247"/>
      <c r="N54" s="247"/>
      <c r="O54" s="247"/>
      <c r="P54" s="247"/>
      <c r="Q54" s="247"/>
      <c r="R54" s="247"/>
      <c r="S54" s="247"/>
      <c r="T54" s="247"/>
      <c r="U54" s="247"/>
      <c r="V54" s="247"/>
      <c r="W54" s="247"/>
      <c r="X54" s="247"/>
      <c r="Y54" s="247"/>
      <c r="Z54" s="247"/>
      <c r="AA54" s="247"/>
      <c r="AB54" s="247"/>
      <c r="AC54" s="247"/>
      <c r="AD54" s="186">
        <f>E54</f>
        <v>4000</v>
      </c>
    </row>
    <row r="55" spans="1:183" x14ac:dyDescent="0.2">
      <c r="A55" s="62" t="s">
        <v>356</v>
      </c>
      <c r="B55" s="64" t="s">
        <v>84</v>
      </c>
      <c r="C55" s="5">
        <v>24</v>
      </c>
      <c r="D55" s="120">
        <v>30</v>
      </c>
      <c r="E55" s="216">
        <f>C55*D55</f>
        <v>720</v>
      </c>
      <c r="F55" s="403"/>
      <c r="G55" s="376">
        <f t="array" ref="G55:AD55">E55/24</f>
        <v>30</v>
      </c>
      <c r="H55" s="192">
        <v>30</v>
      </c>
      <c r="I55" s="192">
        <v>30</v>
      </c>
      <c r="J55" s="192">
        <v>30</v>
      </c>
      <c r="K55" s="192">
        <v>30</v>
      </c>
      <c r="L55" s="192">
        <v>30</v>
      </c>
      <c r="M55" s="192">
        <v>30</v>
      </c>
      <c r="N55" s="192">
        <v>30</v>
      </c>
      <c r="O55" s="192">
        <v>30</v>
      </c>
      <c r="P55" s="192">
        <v>30</v>
      </c>
      <c r="Q55" s="192">
        <v>30</v>
      </c>
      <c r="R55" s="192">
        <v>30</v>
      </c>
      <c r="S55" s="192">
        <v>30</v>
      </c>
      <c r="T55" s="192">
        <v>30</v>
      </c>
      <c r="U55" s="192">
        <v>30</v>
      </c>
      <c r="V55" s="192">
        <v>30</v>
      </c>
      <c r="W55" s="192">
        <v>30</v>
      </c>
      <c r="X55" s="192">
        <v>30</v>
      </c>
      <c r="Y55" s="192">
        <v>30</v>
      </c>
      <c r="Z55" s="192">
        <v>30</v>
      </c>
      <c r="AA55" s="192">
        <v>30</v>
      </c>
      <c r="AB55" s="192">
        <v>30</v>
      </c>
      <c r="AC55" s="192">
        <v>30</v>
      </c>
      <c r="AD55" s="357">
        <v>30</v>
      </c>
    </row>
    <row r="56" spans="1:183" s="97" customFormat="1" ht="15" customHeight="1" x14ac:dyDescent="0.2">
      <c r="A56" s="259" t="s">
        <v>417</v>
      </c>
      <c r="B56" s="257"/>
      <c r="C56" s="257"/>
      <c r="D56" s="257"/>
      <c r="E56" s="258"/>
      <c r="F56" s="258"/>
      <c r="G56" s="381"/>
      <c r="H56" s="331"/>
      <c r="I56" s="331"/>
      <c r="J56" s="331"/>
      <c r="K56" s="331"/>
      <c r="L56" s="331"/>
      <c r="M56" s="331"/>
      <c r="N56" s="331"/>
      <c r="O56" s="331"/>
      <c r="P56" s="331"/>
      <c r="Q56" s="331"/>
      <c r="R56" s="331"/>
      <c r="S56" s="331"/>
      <c r="T56" s="331"/>
      <c r="U56" s="331"/>
      <c r="V56" s="331"/>
      <c r="W56" s="331"/>
      <c r="X56" s="331"/>
      <c r="Y56" s="331"/>
      <c r="Z56" s="331"/>
      <c r="AA56" s="331"/>
      <c r="AB56" s="331"/>
      <c r="AC56" s="331"/>
      <c r="AD56" s="382"/>
    </row>
    <row r="57" spans="1:183" ht="15" customHeight="1" x14ac:dyDescent="0.2">
      <c r="A57" s="188" t="s">
        <v>418</v>
      </c>
      <c r="B57" s="64" t="s">
        <v>165</v>
      </c>
      <c r="C57" s="338">
        <v>911</v>
      </c>
      <c r="D57" s="339">
        <v>9</v>
      </c>
      <c r="E57" s="337">
        <f>C57*D57</f>
        <v>8199</v>
      </c>
      <c r="F57" s="404"/>
      <c r="G57" s="383">
        <f t="shared" ref="G57:G62" si="9">E57</f>
        <v>8199</v>
      </c>
      <c r="H57" s="186"/>
      <c r="I57" s="186"/>
      <c r="J57" s="186"/>
      <c r="K57" s="186"/>
      <c r="L57" s="186"/>
      <c r="M57" s="186"/>
      <c r="N57" s="186"/>
      <c r="O57" s="186"/>
      <c r="P57" s="186"/>
      <c r="Q57" s="186"/>
      <c r="R57" s="186"/>
      <c r="S57" s="186"/>
      <c r="T57" s="186"/>
      <c r="U57" s="186"/>
      <c r="V57" s="186"/>
      <c r="W57" s="186"/>
      <c r="X57" s="186"/>
      <c r="Y57" s="186"/>
      <c r="Z57" s="186"/>
      <c r="AA57" s="186"/>
      <c r="AB57" s="186"/>
      <c r="AC57" s="186"/>
      <c r="AD57" s="384"/>
    </row>
    <row r="58" spans="1:183" ht="15" customHeight="1" x14ac:dyDescent="0.2">
      <c r="A58" s="92" t="s">
        <v>419</v>
      </c>
      <c r="B58" s="64" t="s">
        <v>166</v>
      </c>
      <c r="C58" s="338">
        <v>2</v>
      </c>
      <c r="D58" s="339">
        <v>200</v>
      </c>
      <c r="E58" s="337">
        <f t="shared" ref="E58:E62" si="10">C58*D58</f>
        <v>400</v>
      </c>
      <c r="F58" s="404"/>
      <c r="G58" s="383">
        <f t="shared" si="9"/>
        <v>400</v>
      </c>
      <c r="H58" s="186"/>
      <c r="I58" s="186"/>
      <c r="J58" s="186"/>
      <c r="K58" s="186"/>
      <c r="L58" s="186"/>
      <c r="M58" s="186"/>
      <c r="N58" s="186"/>
      <c r="O58" s="186"/>
      <c r="P58" s="186"/>
      <c r="Q58" s="186"/>
      <c r="R58" s="186"/>
      <c r="S58" s="186"/>
      <c r="T58" s="186"/>
      <c r="U58" s="186"/>
      <c r="V58" s="186"/>
      <c r="W58" s="186"/>
      <c r="X58" s="186"/>
      <c r="Y58" s="186"/>
      <c r="Z58" s="186"/>
      <c r="AA58" s="186"/>
      <c r="AB58" s="186"/>
      <c r="AC58" s="186"/>
      <c r="AD58" s="384"/>
    </row>
    <row r="59" spans="1:183" ht="15" customHeight="1" x14ac:dyDescent="0.2">
      <c r="A59" s="92" t="s">
        <v>420</v>
      </c>
      <c r="B59" s="64" t="s">
        <v>167</v>
      </c>
      <c r="C59" s="338">
        <v>8</v>
      </c>
      <c r="D59" s="339">
        <v>50</v>
      </c>
      <c r="E59" s="337">
        <f t="shared" si="10"/>
        <v>400</v>
      </c>
      <c r="F59" s="404"/>
      <c r="G59" s="383">
        <f t="shared" si="9"/>
        <v>400</v>
      </c>
      <c r="H59" s="186"/>
      <c r="I59" s="186"/>
      <c r="J59" s="186"/>
      <c r="K59" s="186"/>
      <c r="L59" s="186"/>
      <c r="M59" s="186"/>
      <c r="N59" s="186"/>
      <c r="O59" s="186"/>
      <c r="P59" s="186"/>
      <c r="Q59" s="186"/>
      <c r="R59" s="186"/>
      <c r="S59" s="186"/>
      <c r="T59" s="186"/>
      <c r="U59" s="186"/>
      <c r="V59" s="186"/>
      <c r="W59" s="186"/>
      <c r="X59" s="186"/>
      <c r="Y59" s="186"/>
      <c r="Z59" s="186"/>
      <c r="AA59" s="186"/>
      <c r="AB59" s="186"/>
      <c r="AC59" s="186"/>
      <c r="AD59" s="384"/>
    </row>
    <row r="60" spans="1:183" ht="15" customHeight="1" x14ac:dyDescent="0.2">
      <c r="A60" s="188" t="s">
        <v>421</v>
      </c>
      <c r="B60" s="184" t="s">
        <v>168</v>
      </c>
      <c r="C60" s="340">
        <v>2</v>
      </c>
      <c r="D60" s="339">
        <v>540</v>
      </c>
      <c r="E60" s="337">
        <f t="shared" si="10"/>
        <v>1080</v>
      </c>
      <c r="F60" s="404"/>
      <c r="G60" s="383">
        <f t="shared" si="9"/>
        <v>1080</v>
      </c>
      <c r="H60" s="186"/>
      <c r="I60" s="186"/>
      <c r="J60" s="186"/>
      <c r="K60" s="186"/>
      <c r="L60" s="186"/>
      <c r="M60" s="186"/>
      <c r="N60" s="186"/>
      <c r="O60" s="186"/>
      <c r="P60" s="186"/>
      <c r="Q60" s="186"/>
      <c r="R60" s="186"/>
      <c r="S60" s="186"/>
      <c r="T60" s="186"/>
      <c r="U60" s="186"/>
      <c r="V60" s="186"/>
      <c r="W60" s="186"/>
      <c r="X60" s="186"/>
      <c r="Y60" s="186"/>
      <c r="Z60" s="186"/>
      <c r="AA60" s="186"/>
      <c r="AB60" s="186"/>
      <c r="AC60" s="186"/>
      <c r="AD60" s="384"/>
    </row>
    <row r="61" spans="1:183" ht="15" customHeight="1" x14ac:dyDescent="0.2">
      <c r="A61" s="92" t="s">
        <v>422</v>
      </c>
      <c r="B61" s="122" t="s">
        <v>168</v>
      </c>
      <c r="C61" s="338">
        <v>4</v>
      </c>
      <c r="D61" s="339">
        <v>120</v>
      </c>
      <c r="E61" s="337">
        <f t="shared" si="10"/>
        <v>480</v>
      </c>
      <c r="F61" s="404"/>
      <c r="G61" s="383">
        <f t="shared" si="9"/>
        <v>480</v>
      </c>
      <c r="H61" s="186"/>
      <c r="I61" s="186"/>
      <c r="J61" s="186"/>
      <c r="K61" s="186"/>
      <c r="L61" s="186"/>
      <c r="M61" s="186"/>
      <c r="N61" s="186"/>
      <c r="O61" s="186"/>
      <c r="P61" s="186"/>
      <c r="Q61" s="186"/>
      <c r="R61" s="186"/>
      <c r="S61" s="186"/>
      <c r="T61" s="186"/>
      <c r="U61" s="186"/>
      <c r="V61" s="186"/>
      <c r="W61" s="186"/>
      <c r="X61" s="186"/>
      <c r="Y61" s="186"/>
      <c r="Z61" s="186"/>
      <c r="AA61" s="186"/>
      <c r="AB61" s="186"/>
      <c r="AC61" s="186"/>
      <c r="AD61" s="384"/>
    </row>
    <row r="62" spans="1:183" s="105" customFormat="1" ht="25.5" x14ac:dyDescent="0.2">
      <c r="A62" s="103" t="s">
        <v>423</v>
      </c>
      <c r="B62" s="104" t="s">
        <v>168</v>
      </c>
      <c r="C62" s="338">
        <v>36</v>
      </c>
      <c r="D62" s="339">
        <v>22</v>
      </c>
      <c r="E62" s="337">
        <f t="shared" si="10"/>
        <v>792</v>
      </c>
      <c r="F62" s="404"/>
      <c r="G62" s="383">
        <f t="shared" si="9"/>
        <v>792</v>
      </c>
      <c r="H62" s="332"/>
      <c r="I62" s="332"/>
      <c r="J62" s="332"/>
      <c r="K62" s="332"/>
      <c r="L62" s="332"/>
      <c r="M62" s="332"/>
      <c r="N62" s="332"/>
      <c r="O62" s="332"/>
      <c r="P62" s="332"/>
      <c r="Q62" s="332"/>
      <c r="R62" s="332"/>
      <c r="S62" s="332"/>
      <c r="T62" s="332"/>
      <c r="U62" s="332"/>
      <c r="V62" s="332"/>
      <c r="W62" s="332"/>
      <c r="X62" s="332"/>
      <c r="Y62" s="332"/>
      <c r="Z62" s="332"/>
      <c r="AA62" s="332"/>
      <c r="AB62" s="332"/>
      <c r="AC62" s="332"/>
      <c r="AD62" s="385"/>
      <c r="AE62" s="289"/>
      <c r="AF62" s="289"/>
      <c r="AG62" s="289"/>
      <c r="AH62" s="289"/>
      <c r="AI62" s="289"/>
      <c r="AJ62" s="289"/>
      <c r="AK62" s="289"/>
      <c r="AL62" s="289"/>
      <c r="AM62" s="289"/>
      <c r="AN62" s="289"/>
      <c r="AO62" s="289"/>
      <c r="AP62" s="289"/>
      <c r="AQ62" s="289"/>
      <c r="AR62" s="289"/>
      <c r="AS62" s="289"/>
      <c r="AT62" s="289"/>
      <c r="AU62" s="289"/>
      <c r="AV62" s="289"/>
      <c r="AW62" s="289"/>
      <c r="AX62" s="289"/>
      <c r="AY62" s="289"/>
      <c r="AZ62" s="289"/>
      <c r="BA62" s="289"/>
      <c r="BB62" s="289"/>
      <c r="BC62" s="289"/>
      <c r="BD62" s="289"/>
      <c r="BE62" s="289"/>
      <c r="BF62" s="289"/>
      <c r="BG62" s="289"/>
      <c r="BH62" s="289"/>
      <c r="BI62" s="289"/>
      <c r="BJ62" s="289"/>
      <c r="BK62" s="289"/>
      <c r="BL62" s="289"/>
      <c r="BM62" s="289"/>
      <c r="BN62" s="289"/>
      <c r="BO62" s="289"/>
      <c r="BP62" s="289"/>
      <c r="BQ62" s="289"/>
      <c r="BR62" s="289"/>
      <c r="BS62" s="289"/>
      <c r="BT62" s="289"/>
      <c r="BU62" s="289"/>
      <c r="BV62" s="289"/>
      <c r="BW62" s="289"/>
      <c r="BX62" s="289"/>
      <c r="BY62" s="289"/>
      <c r="BZ62" s="289"/>
      <c r="CA62" s="289"/>
      <c r="CB62" s="289"/>
      <c r="CC62" s="289"/>
      <c r="CD62" s="289"/>
      <c r="CE62" s="289"/>
      <c r="CF62" s="289"/>
      <c r="CG62" s="289"/>
      <c r="CH62" s="289"/>
      <c r="CI62" s="289"/>
      <c r="CJ62" s="289"/>
      <c r="CK62" s="289"/>
      <c r="CL62" s="289"/>
      <c r="CM62" s="289"/>
      <c r="CN62" s="289"/>
      <c r="CO62" s="289"/>
      <c r="CP62" s="289"/>
      <c r="CQ62" s="289"/>
      <c r="CR62" s="289"/>
      <c r="CS62" s="289"/>
      <c r="CT62" s="289"/>
      <c r="CU62" s="289"/>
      <c r="CV62" s="289"/>
      <c r="CW62" s="289"/>
      <c r="CX62" s="289"/>
      <c r="CY62" s="289"/>
      <c r="CZ62" s="289"/>
      <c r="DA62" s="289"/>
      <c r="DB62" s="289"/>
      <c r="DC62" s="289"/>
      <c r="DD62" s="289"/>
      <c r="DE62" s="289"/>
      <c r="DF62" s="289"/>
      <c r="DG62" s="289"/>
      <c r="DH62" s="289"/>
      <c r="DI62" s="289"/>
      <c r="DJ62" s="289"/>
      <c r="DK62" s="289"/>
      <c r="DL62" s="289"/>
      <c r="DM62" s="289"/>
      <c r="DN62" s="289"/>
      <c r="DO62" s="289"/>
      <c r="DP62" s="289"/>
      <c r="DQ62" s="289"/>
      <c r="DR62" s="289"/>
      <c r="DS62" s="289"/>
      <c r="DT62" s="289"/>
      <c r="DU62" s="289"/>
      <c r="DV62" s="289"/>
      <c r="DW62" s="289"/>
      <c r="DX62" s="289"/>
      <c r="DY62" s="289"/>
      <c r="DZ62" s="289"/>
      <c r="EA62" s="289"/>
      <c r="EB62" s="289"/>
      <c r="EC62" s="289"/>
      <c r="ED62" s="289"/>
      <c r="EE62" s="289"/>
      <c r="EF62" s="289"/>
      <c r="EG62" s="289"/>
      <c r="EH62" s="289"/>
      <c r="EI62" s="289"/>
      <c r="EJ62" s="289"/>
      <c r="EK62" s="289"/>
      <c r="EL62" s="289"/>
      <c r="EM62" s="289"/>
      <c r="EN62" s="289"/>
      <c r="EO62" s="289"/>
      <c r="EP62" s="289"/>
      <c r="EQ62" s="289"/>
      <c r="ER62" s="289"/>
      <c r="ES62" s="289"/>
      <c r="ET62" s="289"/>
      <c r="EU62" s="289"/>
      <c r="EV62" s="289"/>
      <c r="EW62" s="289"/>
      <c r="EX62" s="289"/>
      <c r="EY62" s="289"/>
      <c r="EZ62" s="289"/>
      <c r="FA62" s="289"/>
      <c r="FB62" s="289"/>
      <c r="FC62" s="289"/>
      <c r="FD62" s="289"/>
      <c r="FE62" s="289"/>
      <c r="FF62" s="289"/>
      <c r="FG62" s="289"/>
      <c r="FH62" s="289"/>
      <c r="FI62" s="289"/>
      <c r="FJ62" s="289"/>
      <c r="FK62" s="289"/>
      <c r="FL62" s="289"/>
      <c r="FM62" s="289"/>
      <c r="FN62" s="289"/>
      <c r="FO62" s="289"/>
      <c r="FP62" s="289"/>
      <c r="FQ62" s="289"/>
      <c r="FR62" s="289"/>
      <c r="FS62" s="289"/>
      <c r="FT62" s="289"/>
      <c r="FU62" s="289"/>
      <c r="FV62" s="289"/>
      <c r="FW62" s="289"/>
      <c r="FX62" s="289"/>
      <c r="FY62" s="289"/>
      <c r="FZ62" s="289"/>
      <c r="GA62" s="289"/>
    </row>
    <row r="63" spans="1:183" s="285" customFormat="1" ht="14.25" x14ac:dyDescent="0.2">
      <c r="A63" s="438" t="s">
        <v>25</v>
      </c>
      <c r="B63" s="438"/>
      <c r="C63" s="438"/>
      <c r="D63" s="438"/>
      <c r="E63" s="218">
        <f>SUM(E53:E62)</f>
        <v>20071</v>
      </c>
      <c r="F63" s="253"/>
      <c r="G63" s="386">
        <f>SUM(G55:G62)</f>
        <v>11381</v>
      </c>
      <c r="H63" s="218">
        <f>SUM(H53:H62)</f>
        <v>30</v>
      </c>
      <c r="I63" s="218">
        <f>SUM(I53:I62)</f>
        <v>30</v>
      </c>
      <c r="J63" s="218">
        <f>SUM(J53:J62)</f>
        <v>30</v>
      </c>
      <c r="K63" s="218">
        <f>SUM(K53:K62)</f>
        <v>30</v>
      </c>
      <c r="L63" s="218">
        <f t="shared" ref="L63:AC63" si="11">SUM(L53:L62)</f>
        <v>30</v>
      </c>
      <c r="M63" s="218">
        <f t="shared" si="11"/>
        <v>30</v>
      </c>
      <c r="N63" s="218">
        <f t="shared" si="11"/>
        <v>30</v>
      </c>
      <c r="O63" s="218">
        <f t="shared" si="11"/>
        <v>30</v>
      </c>
      <c r="P63" s="218">
        <f t="shared" si="11"/>
        <v>30</v>
      </c>
      <c r="Q63" s="218">
        <f t="shared" si="11"/>
        <v>30</v>
      </c>
      <c r="R63" s="218">
        <f t="shared" si="11"/>
        <v>30</v>
      </c>
      <c r="S63" s="218">
        <f t="shared" si="11"/>
        <v>30</v>
      </c>
      <c r="T63" s="218">
        <f t="shared" si="11"/>
        <v>30</v>
      </c>
      <c r="U63" s="218">
        <f t="shared" si="11"/>
        <v>30</v>
      </c>
      <c r="V63" s="218">
        <f t="shared" si="11"/>
        <v>30</v>
      </c>
      <c r="W63" s="218">
        <f t="shared" si="11"/>
        <v>30</v>
      </c>
      <c r="X63" s="218">
        <f t="shared" si="11"/>
        <v>30</v>
      </c>
      <c r="Y63" s="218">
        <f t="shared" si="11"/>
        <v>30</v>
      </c>
      <c r="Z63" s="218">
        <f t="shared" si="11"/>
        <v>30</v>
      </c>
      <c r="AA63" s="218">
        <f t="shared" si="11"/>
        <v>30</v>
      </c>
      <c r="AB63" s="218">
        <f>SUM(AB53:AB62)</f>
        <v>30</v>
      </c>
      <c r="AC63" s="218">
        <f t="shared" si="11"/>
        <v>30</v>
      </c>
      <c r="AD63" s="314">
        <f>SUM(AD53:AD62)</f>
        <v>8030</v>
      </c>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c r="FK63" s="97"/>
      <c r="FL63" s="97"/>
      <c r="FM63" s="97"/>
      <c r="FN63" s="97"/>
      <c r="FO63" s="97"/>
      <c r="FP63" s="97"/>
      <c r="FQ63" s="97"/>
      <c r="FR63" s="97"/>
      <c r="FS63" s="97"/>
      <c r="FT63" s="97"/>
      <c r="FU63" s="97"/>
      <c r="FV63" s="97"/>
      <c r="FW63" s="97"/>
      <c r="FX63" s="97"/>
      <c r="FY63" s="97"/>
      <c r="FZ63" s="97"/>
      <c r="GA63" s="97"/>
    </row>
    <row r="64" spans="1:183" s="97" customFormat="1" ht="15" x14ac:dyDescent="0.25">
      <c r="A64" s="414" t="s">
        <v>435</v>
      </c>
      <c r="B64" s="415"/>
      <c r="C64" s="415"/>
      <c r="D64" s="416"/>
      <c r="E64" s="218">
        <f>E65+E66+E67+E68+E69+E70+E71+E72+E73</f>
        <v>90889</v>
      </c>
      <c r="F64" s="253"/>
      <c r="G64" s="218">
        <f>G65+G66+G67+G68+G69+G70+G71+G72+G73</f>
        <v>940</v>
      </c>
      <c r="H64" s="218">
        <f t="shared" ref="H64:AD64" si="12">H65+H66+H67+H68+H69+H70+H71+H72+H73</f>
        <v>0</v>
      </c>
      <c r="I64" s="218">
        <f t="shared" si="12"/>
        <v>23700</v>
      </c>
      <c r="J64" s="218">
        <f t="shared" si="12"/>
        <v>0</v>
      </c>
      <c r="K64" s="218">
        <f t="shared" si="12"/>
        <v>13625</v>
      </c>
      <c r="L64" s="218">
        <f t="shared" si="12"/>
        <v>9936</v>
      </c>
      <c r="M64" s="218">
        <f t="shared" si="12"/>
        <v>4799</v>
      </c>
      <c r="N64" s="218">
        <f t="shared" si="12"/>
        <v>5159.166666666667</v>
      </c>
      <c r="O64" s="218">
        <f t="shared" si="12"/>
        <v>6859.166666666667</v>
      </c>
      <c r="P64" s="218">
        <f t="shared" si="12"/>
        <v>2646.666666666667</v>
      </c>
      <c r="Q64" s="218">
        <f t="shared" si="12"/>
        <v>800</v>
      </c>
      <c r="R64" s="218">
        <f t="shared" si="12"/>
        <v>800</v>
      </c>
      <c r="S64" s="218">
        <f t="shared" si="12"/>
        <v>800</v>
      </c>
      <c r="T64" s="218">
        <f t="shared" si="12"/>
        <v>800</v>
      </c>
      <c r="U64" s="218">
        <f t="shared" si="12"/>
        <v>800</v>
      </c>
      <c r="V64" s="218">
        <f t="shared" si="12"/>
        <v>800</v>
      </c>
      <c r="W64" s="218">
        <f t="shared" si="12"/>
        <v>800</v>
      </c>
      <c r="X64" s="218">
        <f t="shared" si="12"/>
        <v>800</v>
      </c>
      <c r="Y64" s="218">
        <f t="shared" si="12"/>
        <v>4799</v>
      </c>
      <c r="Z64" s="218">
        <f t="shared" si="12"/>
        <v>4008.3333333333335</v>
      </c>
      <c r="AA64" s="218">
        <f t="shared" si="12"/>
        <v>4008.3333333333335</v>
      </c>
      <c r="AB64" s="218">
        <f t="shared" si="12"/>
        <v>4008.3333333333335</v>
      </c>
      <c r="AC64" s="218">
        <f t="shared" si="12"/>
        <v>0</v>
      </c>
      <c r="AD64" s="218">
        <f t="shared" si="12"/>
        <v>0</v>
      </c>
    </row>
    <row r="65" spans="1:183" s="267" customFormat="1" ht="45" customHeight="1" x14ac:dyDescent="0.2">
      <c r="A65" s="452" t="s">
        <v>357</v>
      </c>
      <c r="B65" s="453"/>
      <c r="C65" s="453"/>
      <c r="D65" s="454"/>
      <c r="E65" s="260">
        <v>940</v>
      </c>
      <c r="F65" s="405"/>
      <c r="G65" s="387">
        <f>E65</f>
        <v>940</v>
      </c>
      <c r="H65" s="333"/>
      <c r="I65" s="333"/>
      <c r="J65" s="333"/>
      <c r="K65" s="333"/>
      <c r="L65" s="333"/>
      <c r="M65" s="333"/>
      <c r="N65" s="333"/>
      <c r="O65" s="333"/>
      <c r="P65" s="333"/>
      <c r="Q65" s="333"/>
      <c r="R65" s="333"/>
      <c r="S65" s="333"/>
      <c r="T65" s="333"/>
      <c r="U65" s="333"/>
      <c r="V65" s="333"/>
      <c r="W65" s="333"/>
      <c r="X65" s="333"/>
      <c r="Y65" s="333"/>
      <c r="Z65" s="333"/>
      <c r="AA65" s="333"/>
      <c r="AB65" s="333"/>
      <c r="AC65" s="333"/>
      <c r="AD65" s="366"/>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c r="FK65" s="97"/>
      <c r="FL65" s="97"/>
      <c r="FM65" s="97"/>
      <c r="FN65" s="97"/>
      <c r="FO65" s="97"/>
      <c r="FP65" s="97"/>
      <c r="FQ65" s="97"/>
      <c r="FR65" s="97"/>
      <c r="FS65" s="97"/>
      <c r="FT65" s="97"/>
      <c r="FU65" s="97"/>
      <c r="FV65" s="97"/>
      <c r="FW65" s="97"/>
      <c r="FX65" s="97"/>
      <c r="FY65" s="97"/>
      <c r="FZ65" s="97"/>
      <c r="GA65" s="97"/>
    </row>
    <row r="66" spans="1:183" s="267" customFormat="1" ht="45" customHeight="1" x14ac:dyDescent="0.2">
      <c r="A66" s="452" t="s">
        <v>360</v>
      </c>
      <c r="B66" s="453"/>
      <c r="C66" s="453"/>
      <c r="D66" s="454"/>
      <c r="E66" s="260">
        <v>23700</v>
      </c>
      <c r="F66" s="405"/>
      <c r="G66" s="388"/>
      <c r="H66" s="334"/>
      <c r="I66" s="334">
        <f>E66</f>
        <v>23700</v>
      </c>
      <c r="J66" s="334"/>
      <c r="K66" s="334"/>
      <c r="L66" s="334"/>
      <c r="M66" s="334"/>
      <c r="N66" s="334"/>
      <c r="O66" s="334"/>
      <c r="P66" s="334"/>
      <c r="Q66" s="334"/>
      <c r="R66" s="334"/>
      <c r="S66" s="334"/>
      <c r="T66" s="334"/>
      <c r="U66" s="334"/>
      <c r="V66" s="334"/>
      <c r="W66" s="334"/>
      <c r="X66" s="334"/>
      <c r="Y66" s="334"/>
      <c r="Z66" s="334"/>
      <c r="AA66" s="334"/>
      <c r="AB66" s="334"/>
      <c r="AC66" s="334"/>
      <c r="AD66" s="389"/>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c r="DM66" s="97"/>
      <c r="DN66" s="97"/>
      <c r="DO66" s="97"/>
      <c r="DP66" s="97"/>
      <c r="DQ66" s="97"/>
      <c r="DR66" s="97"/>
      <c r="DS66" s="97"/>
      <c r="DT66" s="97"/>
      <c r="DU66" s="97"/>
      <c r="DV66" s="97"/>
      <c r="DW66" s="97"/>
      <c r="DX66" s="97"/>
      <c r="DY66" s="97"/>
      <c r="DZ66" s="97"/>
      <c r="EA66" s="97"/>
      <c r="EB66" s="97"/>
      <c r="EC66" s="97"/>
      <c r="ED66" s="97"/>
      <c r="EE66" s="97"/>
      <c r="EF66" s="97"/>
      <c r="EG66" s="97"/>
      <c r="EH66" s="97"/>
      <c r="EI66" s="97"/>
      <c r="EJ66" s="97"/>
      <c r="EK66" s="97"/>
      <c r="EL66" s="97"/>
      <c r="EM66" s="97"/>
      <c r="EN66" s="97"/>
      <c r="EO66" s="97"/>
      <c r="EP66" s="97"/>
      <c r="EQ66" s="97"/>
      <c r="ER66" s="97"/>
      <c r="ES66" s="97"/>
      <c r="ET66" s="97"/>
      <c r="EU66" s="97"/>
      <c r="EV66" s="97"/>
      <c r="EW66" s="97"/>
      <c r="EX66" s="97"/>
      <c r="EY66" s="97"/>
      <c r="EZ66" s="97"/>
      <c r="FA66" s="97"/>
      <c r="FB66" s="97"/>
      <c r="FC66" s="97"/>
      <c r="FD66" s="97"/>
      <c r="FE66" s="97"/>
      <c r="FF66" s="97"/>
      <c r="FG66" s="97"/>
      <c r="FH66" s="97"/>
      <c r="FI66" s="97"/>
      <c r="FJ66" s="97"/>
      <c r="FK66" s="97"/>
      <c r="FL66" s="97"/>
      <c r="FM66" s="97"/>
      <c r="FN66" s="97"/>
      <c r="FO66" s="97"/>
      <c r="FP66" s="97"/>
      <c r="FQ66" s="97"/>
      <c r="FR66" s="97"/>
      <c r="FS66" s="97"/>
      <c r="FT66" s="97"/>
      <c r="FU66" s="97"/>
      <c r="FV66" s="97"/>
      <c r="FW66" s="97"/>
      <c r="FX66" s="97"/>
      <c r="FY66" s="97"/>
      <c r="FZ66" s="97"/>
      <c r="GA66" s="97"/>
    </row>
    <row r="67" spans="1:183" s="267" customFormat="1" ht="45" customHeight="1" x14ac:dyDescent="0.2">
      <c r="A67" s="296" t="s">
        <v>384</v>
      </c>
      <c r="B67" s="266"/>
      <c r="C67" s="266"/>
      <c r="D67" s="297"/>
      <c r="E67" s="260">
        <v>11530</v>
      </c>
      <c r="F67" s="405"/>
      <c r="G67" s="383"/>
      <c r="H67" s="97"/>
      <c r="I67" s="186"/>
      <c r="J67" s="97"/>
      <c r="K67" s="333">
        <f>E67</f>
        <v>11530</v>
      </c>
      <c r="L67" s="186"/>
      <c r="M67" s="186"/>
      <c r="N67" s="186"/>
      <c r="O67" s="186"/>
      <c r="P67" s="186"/>
      <c r="Q67" s="186"/>
      <c r="R67" s="186"/>
      <c r="S67" s="186"/>
      <c r="T67" s="186"/>
      <c r="U67" s="186"/>
      <c r="V67" s="186"/>
      <c r="W67" s="186"/>
      <c r="X67" s="186"/>
      <c r="Y67" s="186"/>
      <c r="Z67" s="186"/>
      <c r="AA67" s="186"/>
      <c r="AB67" s="186"/>
      <c r="AC67" s="186"/>
      <c r="AD67" s="384"/>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c r="FK67" s="97"/>
      <c r="FL67" s="97"/>
      <c r="FM67" s="97"/>
      <c r="FN67" s="97"/>
      <c r="FO67" s="97"/>
      <c r="FP67" s="97"/>
      <c r="FQ67" s="97"/>
      <c r="FR67" s="97"/>
      <c r="FS67" s="97"/>
      <c r="FT67" s="97"/>
      <c r="FU67" s="97"/>
      <c r="FV67" s="97"/>
      <c r="FW67" s="97"/>
      <c r="FX67" s="97"/>
      <c r="FY67" s="97"/>
      <c r="FZ67" s="97"/>
      <c r="GA67" s="97"/>
    </row>
    <row r="68" spans="1:183" s="267" customFormat="1" ht="45" customHeight="1" x14ac:dyDescent="0.2">
      <c r="A68" s="265" t="s">
        <v>385</v>
      </c>
      <c r="B68" s="266"/>
      <c r="C68" s="266"/>
      <c r="D68" s="266"/>
      <c r="E68" s="260">
        <v>7998</v>
      </c>
      <c r="F68" s="405"/>
      <c r="G68" s="387"/>
      <c r="H68" s="333"/>
      <c r="I68" s="333"/>
      <c r="J68" s="333"/>
      <c r="K68" s="333"/>
      <c r="L68" s="333"/>
      <c r="M68" s="334">
        <f>E68/2</f>
        <v>3999</v>
      </c>
      <c r="N68" s="333"/>
      <c r="O68" s="333"/>
      <c r="P68" s="333"/>
      <c r="Q68" s="333"/>
      <c r="R68" s="333"/>
      <c r="S68" s="333"/>
      <c r="T68" s="333"/>
      <c r="U68" s="333"/>
      <c r="V68" s="333"/>
      <c r="W68" s="333"/>
      <c r="X68" s="333"/>
      <c r="Y68" s="413">
        <f>E68/2</f>
        <v>3999</v>
      </c>
      <c r="Z68" s="333"/>
      <c r="AA68" s="333"/>
      <c r="AB68" s="333"/>
      <c r="AC68" s="333"/>
      <c r="AD68" s="366"/>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c r="FK68" s="97"/>
      <c r="FL68" s="97"/>
      <c r="FM68" s="97"/>
      <c r="FN68" s="97"/>
      <c r="FO68" s="97"/>
      <c r="FP68" s="97"/>
      <c r="FQ68" s="97"/>
      <c r="FR68" s="97"/>
      <c r="FS68" s="97"/>
      <c r="FT68" s="97"/>
      <c r="FU68" s="97"/>
      <c r="FV68" s="97"/>
      <c r="FW68" s="97"/>
      <c r="FX68" s="97"/>
      <c r="FY68" s="97"/>
      <c r="FZ68" s="97"/>
      <c r="GA68" s="97"/>
    </row>
    <row r="69" spans="1:183" s="267" customFormat="1" ht="45" customHeight="1" x14ac:dyDescent="0.2">
      <c r="A69" s="452" t="s">
        <v>440</v>
      </c>
      <c r="B69" s="453"/>
      <c r="C69" s="453"/>
      <c r="D69" s="454"/>
      <c r="E69" s="260">
        <v>5025</v>
      </c>
      <c r="F69" s="405"/>
      <c r="G69" s="387"/>
      <c r="H69" s="333"/>
      <c r="I69" s="333"/>
      <c r="J69" s="333"/>
      <c r="K69" s="333"/>
      <c r="L69" s="333"/>
      <c r="M69" s="333"/>
      <c r="N69" s="333">
        <f>E69/2</f>
        <v>2512.5</v>
      </c>
      <c r="O69" s="333">
        <f>N69</f>
        <v>2512.5</v>
      </c>
      <c r="P69" s="333"/>
      <c r="Q69" s="333"/>
      <c r="R69" s="333"/>
      <c r="S69" s="333"/>
      <c r="T69" s="333"/>
      <c r="U69" s="333"/>
      <c r="V69" s="333"/>
      <c r="W69" s="333"/>
      <c r="X69" s="333"/>
      <c r="Y69" s="333"/>
      <c r="Z69" s="333"/>
      <c r="AA69" s="333"/>
      <c r="AB69" s="333"/>
      <c r="AC69" s="333"/>
      <c r="AD69" s="366"/>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c r="FK69" s="97"/>
      <c r="FL69" s="97"/>
      <c r="FM69" s="97"/>
      <c r="FN69" s="97"/>
      <c r="FO69" s="97"/>
      <c r="FP69" s="97"/>
      <c r="FQ69" s="97"/>
      <c r="FR69" s="97"/>
      <c r="FS69" s="97"/>
      <c r="FT69" s="97"/>
      <c r="FU69" s="97"/>
      <c r="FV69" s="97"/>
      <c r="FW69" s="97"/>
      <c r="FX69" s="97"/>
      <c r="FY69" s="97"/>
      <c r="FZ69" s="97"/>
      <c r="GA69" s="97"/>
    </row>
    <row r="70" spans="1:183" s="267" customFormat="1" ht="45" customHeight="1" x14ac:dyDescent="0.2">
      <c r="A70" s="452" t="s">
        <v>388</v>
      </c>
      <c r="B70" s="453"/>
      <c r="C70" s="453"/>
      <c r="D70" s="454"/>
      <c r="E70" s="260">
        <v>1700</v>
      </c>
      <c r="F70" s="405"/>
      <c r="G70" s="390"/>
      <c r="H70" s="335"/>
      <c r="I70" s="335"/>
      <c r="J70" s="335"/>
      <c r="K70" s="335"/>
      <c r="L70" s="335"/>
      <c r="M70" s="335"/>
      <c r="N70" s="335"/>
      <c r="O70" s="335">
        <f>E70</f>
        <v>1700</v>
      </c>
      <c r="P70" s="335"/>
      <c r="Q70" s="335"/>
      <c r="R70" s="335"/>
      <c r="S70" s="335"/>
      <c r="T70" s="335"/>
      <c r="U70" s="335"/>
      <c r="V70" s="335"/>
      <c r="W70" s="335"/>
      <c r="X70" s="335"/>
      <c r="Y70" s="335"/>
      <c r="Z70" s="335"/>
      <c r="AA70" s="335"/>
      <c r="AB70" s="335"/>
      <c r="AC70" s="335"/>
      <c r="AD70" s="391"/>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c r="FK70" s="97"/>
      <c r="FL70" s="97"/>
      <c r="FM70" s="97"/>
      <c r="FN70" s="97"/>
      <c r="FO70" s="97"/>
      <c r="FP70" s="97"/>
      <c r="FQ70" s="97"/>
      <c r="FR70" s="97"/>
      <c r="FS70" s="97"/>
      <c r="FT70" s="97"/>
      <c r="FU70" s="97"/>
      <c r="FV70" s="97"/>
      <c r="FW70" s="97"/>
      <c r="FX70" s="97"/>
      <c r="FY70" s="97"/>
      <c r="FZ70" s="97"/>
      <c r="GA70" s="97"/>
    </row>
    <row r="71" spans="1:183" s="267" customFormat="1" ht="45" customHeight="1" x14ac:dyDescent="0.2">
      <c r="A71" s="452" t="s">
        <v>437</v>
      </c>
      <c r="B71" s="453"/>
      <c r="C71" s="453"/>
      <c r="D71" s="454"/>
      <c r="E71" s="260">
        <f>26429-1600+2</f>
        <v>24831</v>
      </c>
      <c r="F71" s="405"/>
      <c r="G71" s="381"/>
      <c r="H71" s="335"/>
      <c r="I71" s="331"/>
      <c r="J71" s="331"/>
      <c r="K71" s="334">
        <f>2095</f>
        <v>2095</v>
      </c>
      <c r="L71" s="334">
        <v>9936</v>
      </c>
      <c r="M71" s="355">
        <f>800</f>
        <v>800</v>
      </c>
      <c r="N71" s="355">
        <v>800</v>
      </c>
      <c r="O71" s="355">
        <v>800</v>
      </c>
      <c r="P71" s="355">
        <v>800</v>
      </c>
      <c r="Q71" s="355">
        <v>800</v>
      </c>
      <c r="R71" s="355">
        <v>800</v>
      </c>
      <c r="S71" s="355">
        <v>800</v>
      </c>
      <c r="T71" s="355">
        <v>800</v>
      </c>
      <c r="U71" s="355">
        <v>800</v>
      </c>
      <c r="V71" s="355">
        <v>800</v>
      </c>
      <c r="W71" s="355">
        <v>800</v>
      </c>
      <c r="X71" s="355">
        <v>800</v>
      </c>
      <c r="Y71" s="355">
        <v>800</v>
      </c>
      <c r="Z71" s="355">
        <v>800</v>
      </c>
      <c r="AA71" s="355">
        <v>800</v>
      </c>
      <c r="AB71" s="355">
        <v>800</v>
      </c>
      <c r="AC71" s="355"/>
      <c r="AD71" s="392"/>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c r="DM71" s="97"/>
      <c r="DN71" s="97"/>
      <c r="DO71" s="97"/>
      <c r="DP71" s="97"/>
      <c r="DQ71" s="97"/>
      <c r="DR71" s="97"/>
      <c r="DS71" s="97"/>
      <c r="DT71" s="97"/>
      <c r="DU71" s="97"/>
      <c r="DV71" s="97"/>
      <c r="DW71" s="97"/>
      <c r="DX71" s="97"/>
      <c r="DY71" s="97"/>
      <c r="DZ71" s="97"/>
      <c r="EA71" s="97"/>
      <c r="EB71" s="97"/>
      <c r="EC71" s="97"/>
      <c r="ED71" s="97"/>
      <c r="EE71" s="97"/>
      <c r="EF71" s="97"/>
      <c r="EG71" s="97"/>
      <c r="EH71" s="97"/>
      <c r="EI71" s="97"/>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c r="FK71" s="97"/>
      <c r="FL71" s="97"/>
      <c r="FM71" s="97"/>
      <c r="FN71" s="97"/>
      <c r="FO71" s="97"/>
      <c r="FP71" s="97"/>
      <c r="FQ71" s="97"/>
      <c r="FR71" s="97"/>
      <c r="FS71" s="97"/>
      <c r="FT71" s="97"/>
      <c r="FU71" s="97"/>
      <c r="FV71" s="97"/>
      <c r="FW71" s="97"/>
      <c r="FX71" s="97"/>
      <c r="FY71" s="97"/>
      <c r="FZ71" s="97"/>
      <c r="GA71" s="97"/>
    </row>
    <row r="72" spans="1:183" s="267" customFormat="1" ht="45" customHeight="1" x14ac:dyDescent="0.2">
      <c r="A72" s="455" t="s">
        <v>403</v>
      </c>
      <c r="B72" s="456"/>
      <c r="C72" s="456"/>
      <c r="D72" s="457"/>
      <c r="E72" s="260">
        <v>5540</v>
      </c>
      <c r="F72" s="405"/>
      <c r="G72" s="393"/>
      <c r="H72" s="336"/>
      <c r="I72" s="336"/>
      <c r="J72" s="336"/>
      <c r="K72" s="336"/>
      <c r="L72" s="336"/>
      <c r="M72" s="336"/>
      <c r="N72" s="336">
        <f>E72/3</f>
        <v>1846.6666666666667</v>
      </c>
      <c r="O72" s="336">
        <f>N72</f>
        <v>1846.6666666666667</v>
      </c>
      <c r="P72" s="336">
        <f>N72</f>
        <v>1846.6666666666667</v>
      </c>
      <c r="Q72" s="336"/>
      <c r="R72" s="336"/>
      <c r="S72" s="336"/>
      <c r="T72" s="336"/>
      <c r="U72" s="336"/>
      <c r="V72" s="336"/>
      <c r="W72" s="336"/>
      <c r="X72" s="336"/>
      <c r="Y72" s="336"/>
      <c r="Z72" s="336"/>
      <c r="AA72" s="336"/>
      <c r="AB72" s="336"/>
      <c r="AC72" s="336"/>
      <c r="AD72" s="394"/>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c r="DM72" s="97"/>
      <c r="DN72" s="97"/>
      <c r="DO72" s="97"/>
      <c r="DP72" s="97"/>
      <c r="DQ72" s="97"/>
      <c r="DR72" s="97"/>
      <c r="DS72" s="97"/>
      <c r="DT72" s="97"/>
      <c r="DU72" s="97"/>
      <c r="DV72" s="97"/>
      <c r="DW72" s="97"/>
      <c r="DX72" s="97"/>
      <c r="DY72" s="97"/>
      <c r="DZ72" s="97"/>
      <c r="EA72" s="97"/>
      <c r="EB72" s="97"/>
      <c r="EC72" s="97"/>
      <c r="ED72" s="97"/>
      <c r="EE72" s="97"/>
      <c r="EF72" s="97"/>
      <c r="EG72" s="97"/>
      <c r="EH72" s="97"/>
      <c r="EI72" s="97"/>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c r="FK72" s="97"/>
      <c r="FL72" s="97"/>
      <c r="FM72" s="97"/>
      <c r="FN72" s="97"/>
      <c r="FO72" s="97"/>
      <c r="FP72" s="97"/>
      <c r="FQ72" s="97"/>
      <c r="FR72" s="97"/>
      <c r="FS72" s="97"/>
      <c r="FT72" s="97"/>
      <c r="FU72" s="97"/>
      <c r="FV72" s="97"/>
      <c r="FW72" s="97"/>
      <c r="FX72" s="97"/>
      <c r="FY72" s="97"/>
      <c r="FZ72" s="97"/>
      <c r="GA72" s="97"/>
    </row>
    <row r="73" spans="1:183" s="267" customFormat="1" ht="45" customHeight="1" thickBot="1" x14ac:dyDescent="0.25">
      <c r="A73" s="452" t="s">
        <v>408</v>
      </c>
      <c r="B73" s="453"/>
      <c r="C73" s="453"/>
      <c r="D73" s="454"/>
      <c r="E73" s="260">
        <v>9625</v>
      </c>
      <c r="F73" s="405"/>
      <c r="G73" s="387"/>
      <c r="H73" s="333"/>
      <c r="I73" s="333"/>
      <c r="J73" s="333"/>
      <c r="K73" s="333"/>
      <c r="L73" s="333"/>
      <c r="M73" s="333"/>
      <c r="N73" s="333"/>
      <c r="O73" s="333"/>
      <c r="P73" s="333"/>
      <c r="Q73" s="333"/>
      <c r="R73" s="333"/>
      <c r="S73" s="333"/>
      <c r="T73" s="333"/>
      <c r="U73" s="333"/>
      <c r="V73" s="333"/>
      <c r="W73" s="333"/>
      <c r="X73" s="333"/>
      <c r="Y73" s="333"/>
      <c r="Z73" s="333">
        <f>E73/3</f>
        <v>3208.3333333333335</v>
      </c>
      <c r="AA73" s="333">
        <f>Z73</f>
        <v>3208.3333333333335</v>
      </c>
      <c r="AB73" s="333">
        <f>AA73</f>
        <v>3208.3333333333335</v>
      </c>
      <c r="AC73" s="333"/>
      <c r="AD73" s="366"/>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c r="DM73" s="97"/>
      <c r="DN73" s="97"/>
      <c r="DO73" s="97"/>
      <c r="DP73" s="97"/>
      <c r="DQ73" s="97"/>
      <c r="DR73" s="97"/>
      <c r="DS73" s="97"/>
      <c r="DT73" s="97"/>
      <c r="DU73" s="97"/>
      <c r="DV73" s="97"/>
      <c r="DW73" s="97"/>
      <c r="DX73" s="97"/>
      <c r="DY73" s="97"/>
      <c r="DZ73" s="97"/>
      <c r="EA73" s="97"/>
      <c r="EB73" s="97"/>
      <c r="EC73" s="97"/>
      <c r="ED73" s="97"/>
      <c r="EE73" s="97"/>
      <c r="EF73" s="97"/>
      <c r="EG73" s="97"/>
      <c r="EH73" s="97"/>
      <c r="EI73" s="97"/>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c r="FK73" s="97"/>
      <c r="FL73" s="97"/>
      <c r="FM73" s="97"/>
      <c r="FN73" s="97"/>
      <c r="FO73" s="97"/>
      <c r="FP73" s="97"/>
      <c r="FQ73" s="97"/>
      <c r="FR73" s="97"/>
      <c r="FS73" s="97"/>
      <c r="FT73" s="97"/>
      <c r="FU73" s="97"/>
      <c r="FV73" s="97"/>
      <c r="FW73" s="97"/>
      <c r="FX73" s="97"/>
      <c r="FY73" s="97"/>
      <c r="FZ73" s="97"/>
      <c r="GA73" s="97"/>
    </row>
    <row r="74" spans="1:183" s="267" customFormat="1" ht="45" customHeight="1" thickBot="1" x14ac:dyDescent="0.25">
      <c r="A74" s="298" t="s">
        <v>43</v>
      </c>
      <c r="B74" s="299"/>
      <c r="C74" s="300"/>
      <c r="D74" s="301"/>
      <c r="E74" s="399">
        <f>E16+E21+E34+E51+E63+E64</f>
        <v>223214</v>
      </c>
      <c r="F74" s="328"/>
      <c r="G74" s="395">
        <f>G16+G21+G34+G51+G63+SUM(G65:G73)</f>
        <v>35681.25</v>
      </c>
      <c r="H74" s="395">
        <f t="shared" ref="H74:AD74" si="13">H16+H21+H34+H51+H63+SUM(H65:H73)</f>
        <v>3085</v>
      </c>
      <c r="I74" s="395">
        <f t="shared" si="13"/>
        <v>26785</v>
      </c>
      <c r="J74" s="395">
        <f t="shared" si="13"/>
        <v>5746.25</v>
      </c>
      <c r="K74" s="395">
        <f t="shared" si="13"/>
        <v>16710</v>
      </c>
      <c r="L74" s="395">
        <f t="shared" si="13"/>
        <v>13021</v>
      </c>
      <c r="M74" s="395">
        <f t="shared" si="13"/>
        <v>10545.25</v>
      </c>
      <c r="N74" s="395">
        <f t="shared" si="13"/>
        <v>8244.1666666666679</v>
      </c>
      <c r="O74" s="395">
        <f t="shared" si="13"/>
        <v>9944.1666666666679</v>
      </c>
      <c r="P74" s="395">
        <f t="shared" si="13"/>
        <v>8392.9166666666679</v>
      </c>
      <c r="Q74" s="395">
        <f t="shared" si="13"/>
        <v>3885</v>
      </c>
      <c r="R74" s="395">
        <f t="shared" si="13"/>
        <v>3885</v>
      </c>
      <c r="S74" s="395">
        <f t="shared" si="13"/>
        <v>6546.25</v>
      </c>
      <c r="T74" s="395">
        <f t="shared" si="13"/>
        <v>3885</v>
      </c>
      <c r="U74" s="395">
        <f t="shared" si="13"/>
        <v>3885</v>
      </c>
      <c r="V74" s="395">
        <f t="shared" si="13"/>
        <v>6546.25</v>
      </c>
      <c r="W74" s="395">
        <f t="shared" si="13"/>
        <v>3885</v>
      </c>
      <c r="X74" s="395">
        <f t="shared" si="13"/>
        <v>3885</v>
      </c>
      <c r="Y74" s="395">
        <f t="shared" si="13"/>
        <v>10545.25</v>
      </c>
      <c r="Z74" s="395">
        <f t="shared" si="13"/>
        <v>7093.3333333333339</v>
      </c>
      <c r="AA74" s="395">
        <f t="shared" si="13"/>
        <v>7093.3333333333339</v>
      </c>
      <c r="AB74" s="395">
        <f t="shared" si="13"/>
        <v>9754.5833333333339</v>
      </c>
      <c r="AC74" s="395">
        <f t="shared" si="13"/>
        <v>3085</v>
      </c>
      <c r="AD74" s="395">
        <f t="shared" si="13"/>
        <v>11085</v>
      </c>
      <c r="AE74" s="295"/>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c r="FK74" s="97"/>
      <c r="FL74" s="97"/>
      <c r="FM74" s="97"/>
      <c r="FN74" s="97"/>
      <c r="FO74" s="97"/>
      <c r="FP74" s="97"/>
      <c r="FQ74" s="97"/>
      <c r="FR74" s="97"/>
      <c r="FS74" s="97"/>
      <c r="FT74" s="97"/>
      <c r="FU74" s="97"/>
      <c r="FV74" s="97"/>
      <c r="FW74" s="97"/>
      <c r="FX74" s="97"/>
      <c r="FY74" s="97"/>
      <c r="FZ74" s="97"/>
      <c r="GA74" s="97"/>
    </row>
    <row r="75" spans="1:183" ht="26.25" thickBot="1" x14ac:dyDescent="0.25">
      <c r="A75" s="60" t="s">
        <v>72</v>
      </c>
      <c r="B75" s="22"/>
      <c r="C75" s="23"/>
      <c r="D75" s="198"/>
      <c r="E75" s="222">
        <f>E74*7%</f>
        <v>15624.980000000001</v>
      </c>
      <c r="F75" s="406"/>
      <c r="G75" s="376">
        <f>E75/8</f>
        <v>1953.1225000000002</v>
      </c>
      <c r="H75" s="192"/>
      <c r="I75" s="192"/>
      <c r="J75" s="192">
        <f>G75</f>
        <v>1953.1225000000002</v>
      </c>
      <c r="K75" s="192"/>
      <c r="L75" s="192"/>
      <c r="M75" s="192">
        <f>J75</f>
        <v>1953.1225000000002</v>
      </c>
      <c r="N75" s="192"/>
      <c r="O75" s="192"/>
      <c r="P75" s="192">
        <f>M75</f>
        <v>1953.1225000000002</v>
      </c>
      <c r="Q75" s="192"/>
      <c r="R75" s="192"/>
      <c r="S75" s="192">
        <f>P75</f>
        <v>1953.1225000000002</v>
      </c>
      <c r="T75" s="192"/>
      <c r="U75" s="192"/>
      <c r="V75" s="192">
        <f>S75</f>
        <v>1953.1225000000002</v>
      </c>
      <c r="W75" s="192"/>
      <c r="X75" s="192"/>
      <c r="Y75" s="192">
        <f>V75</f>
        <v>1953.1225000000002</v>
      </c>
      <c r="Z75" s="192"/>
      <c r="AA75" s="192"/>
      <c r="AB75" s="192">
        <f>Y75</f>
        <v>1953.1225000000002</v>
      </c>
      <c r="AC75" s="192"/>
      <c r="AD75" s="357"/>
      <c r="AE75" s="327"/>
    </row>
    <row r="76" spans="1:183" ht="31.5" customHeight="1" thickBot="1" x14ac:dyDescent="0.25">
      <c r="A76" s="436" t="s">
        <v>63</v>
      </c>
      <c r="B76" s="427"/>
      <c r="C76" s="427"/>
      <c r="D76" s="437"/>
      <c r="E76" s="223">
        <f>E74+E75</f>
        <v>238838.98</v>
      </c>
      <c r="F76" s="407"/>
      <c r="G76" s="379">
        <f>G74+G75</f>
        <v>37634.372499999998</v>
      </c>
      <c r="H76" s="247">
        <f>H74+H75</f>
        <v>3085</v>
      </c>
      <c r="I76" s="247">
        <f t="shared" ref="I76:AD76" si="14">I74+I75</f>
        <v>26785</v>
      </c>
      <c r="J76" s="247">
        <f t="shared" si="14"/>
        <v>7699.3725000000004</v>
      </c>
      <c r="K76" s="247">
        <f t="shared" si="14"/>
        <v>16710</v>
      </c>
      <c r="L76" s="247">
        <f t="shared" si="14"/>
        <v>13021</v>
      </c>
      <c r="M76" s="247">
        <f t="shared" si="14"/>
        <v>12498.372499999999</v>
      </c>
      <c r="N76" s="247">
        <f t="shared" si="14"/>
        <v>8244.1666666666679</v>
      </c>
      <c r="O76" s="247">
        <f t="shared" si="14"/>
        <v>9944.1666666666679</v>
      </c>
      <c r="P76" s="247">
        <f t="shared" si="14"/>
        <v>10346.039166666667</v>
      </c>
      <c r="Q76" s="247">
        <f t="shared" si="14"/>
        <v>3885</v>
      </c>
      <c r="R76" s="247">
        <f t="shared" si="14"/>
        <v>3885</v>
      </c>
      <c r="S76" s="247">
        <f t="shared" si="14"/>
        <v>8499.3724999999995</v>
      </c>
      <c r="T76" s="247">
        <f t="shared" si="14"/>
        <v>3885</v>
      </c>
      <c r="U76" s="247">
        <f t="shared" si="14"/>
        <v>3885</v>
      </c>
      <c r="V76" s="247">
        <f t="shared" si="14"/>
        <v>8499.3724999999995</v>
      </c>
      <c r="W76" s="247">
        <f t="shared" si="14"/>
        <v>3885</v>
      </c>
      <c r="X76" s="247">
        <f t="shared" si="14"/>
        <v>3885</v>
      </c>
      <c r="Y76" s="247">
        <f t="shared" si="14"/>
        <v>12498.372499999999</v>
      </c>
      <c r="Z76" s="247">
        <f t="shared" si="14"/>
        <v>7093.3333333333339</v>
      </c>
      <c r="AA76" s="247">
        <f t="shared" si="14"/>
        <v>7093.3333333333339</v>
      </c>
      <c r="AB76" s="247">
        <f t="shared" si="14"/>
        <v>11707.705833333333</v>
      </c>
      <c r="AC76" s="247">
        <f t="shared" si="14"/>
        <v>3085</v>
      </c>
      <c r="AD76" s="359">
        <f t="shared" si="14"/>
        <v>11085</v>
      </c>
      <c r="AE76" s="328"/>
    </row>
    <row r="77" spans="1:183" s="206" customFormat="1" ht="31.5" customHeight="1" thickBot="1" x14ac:dyDescent="0.25">
      <c r="A77" s="59" t="s">
        <v>71</v>
      </c>
      <c r="B77" s="24"/>
      <c r="C77" s="208"/>
      <c r="D77" s="199"/>
      <c r="E77" s="224">
        <f>E74*5%</f>
        <v>11160.7</v>
      </c>
      <c r="F77" s="406"/>
      <c r="G77" s="376">
        <f>E77/8</f>
        <v>1395.0875000000001</v>
      </c>
      <c r="H77" s="192"/>
      <c r="I77" s="192"/>
      <c r="J77" s="192">
        <f>G77</f>
        <v>1395.0875000000001</v>
      </c>
      <c r="K77" s="192"/>
      <c r="L77" s="192"/>
      <c r="M77" s="192">
        <f>J77</f>
        <v>1395.0875000000001</v>
      </c>
      <c r="N77" s="192"/>
      <c r="O77" s="192"/>
      <c r="P77" s="192">
        <f>M77</f>
        <v>1395.0875000000001</v>
      </c>
      <c r="Q77" s="192"/>
      <c r="R77" s="192"/>
      <c r="S77" s="192">
        <f>P77</f>
        <v>1395.0875000000001</v>
      </c>
      <c r="T77" s="192"/>
      <c r="U77" s="192"/>
      <c r="V77" s="192">
        <f>S77</f>
        <v>1395.0875000000001</v>
      </c>
      <c r="W77" s="192"/>
      <c r="X77" s="192"/>
      <c r="Y77" s="192">
        <f>V77</f>
        <v>1395.0875000000001</v>
      </c>
      <c r="Z77" s="192"/>
      <c r="AA77" s="192"/>
      <c r="AB77" s="192">
        <f>Y77</f>
        <v>1395.0875000000001</v>
      </c>
      <c r="AC77" s="192"/>
      <c r="AD77" s="357"/>
      <c r="AE77" s="327"/>
      <c r="AF77" s="291"/>
      <c r="AG77" s="291"/>
      <c r="AH77" s="291"/>
      <c r="AI77" s="291"/>
      <c r="AJ77" s="291"/>
      <c r="AK77" s="291"/>
      <c r="AL77" s="291"/>
      <c r="AM77" s="291"/>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c r="CK77" s="291"/>
      <c r="CL77" s="291"/>
      <c r="CM77" s="291"/>
      <c r="CN77" s="291"/>
      <c r="CO77" s="291"/>
      <c r="CP77" s="291"/>
      <c r="CQ77" s="291"/>
      <c r="CR77" s="291"/>
      <c r="CS77" s="291"/>
      <c r="CT77" s="291"/>
      <c r="CU77" s="291"/>
      <c r="CV77" s="291"/>
      <c r="CW77" s="291"/>
      <c r="CX77" s="291"/>
      <c r="CY77" s="291"/>
      <c r="CZ77" s="291"/>
      <c r="DA77" s="291"/>
      <c r="DB77" s="291"/>
      <c r="DC77" s="291"/>
      <c r="DD77" s="291"/>
      <c r="DE77" s="291"/>
      <c r="DF77" s="291"/>
      <c r="DG77" s="291"/>
      <c r="DH77" s="291"/>
      <c r="DI77" s="291"/>
      <c r="DJ77" s="291"/>
      <c r="DK77" s="291"/>
      <c r="DL77" s="291"/>
      <c r="DM77" s="291"/>
      <c r="DN77" s="291"/>
      <c r="DO77" s="291"/>
      <c r="DP77" s="291"/>
      <c r="DQ77" s="291"/>
      <c r="DR77" s="291"/>
      <c r="DS77" s="291"/>
      <c r="DT77" s="291"/>
      <c r="DU77" s="291"/>
      <c r="DV77" s="291"/>
      <c r="DW77" s="291"/>
      <c r="DX77" s="291"/>
      <c r="DY77" s="291"/>
      <c r="DZ77" s="291"/>
      <c r="EA77" s="291"/>
      <c r="EB77" s="291"/>
      <c r="EC77" s="291"/>
      <c r="ED77" s="291"/>
      <c r="EE77" s="291"/>
      <c r="EF77" s="291"/>
      <c r="EG77" s="291"/>
      <c r="EH77" s="291"/>
      <c r="EI77" s="291"/>
      <c r="EJ77" s="291"/>
      <c r="EK77" s="291"/>
      <c r="EL77" s="291"/>
      <c r="EM77" s="291"/>
      <c r="EN77" s="291"/>
      <c r="EO77" s="291"/>
      <c r="EP77" s="291"/>
      <c r="EQ77" s="291"/>
      <c r="ER77" s="291"/>
      <c r="ES77" s="291"/>
      <c r="ET77" s="291"/>
      <c r="EU77" s="291"/>
      <c r="EV77" s="291"/>
      <c r="EW77" s="291"/>
      <c r="EX77" s="291"/>
      <c r="EY77" s="291"/>
      <c r="EZ77" s="291"/>
      <c r="FA77" s="291"/>
      <c r="FB77" s="291"/>
      <c r="FC77" s="291"/>
      <c r="FD77" s="291"/>
      <c r="FE77" s="291"/>
      <c r="FF77" s="291"/>
      <c r="FG77" s="291"/>
      <c r="FH77" s="291"/>
      <c r="FI77" s="291"/>
      <c r="FJ77" s="291"/>
      <c r="FK77" s="291"/>
      <c r="FL77" s="291"/>
      <c r="FM77" s="291"/>
      <c r="FN77" s="291"/>
      <c r="FO77" s="291"/>
      <c r="FP77" s="291"/>
      <c r="FQ77" s="291"/>
      <c r="FR77" s="291"/>
      <c r="FS77" s="291"/>
      <c r="FT77" s="291"/>
      <c r="FU77" s="291"/>
      <c r="FV77" s="291"/>
      <c r="FW77" s="291"/>
      <c r="FX77" s="291"/>
      <c r="FY77" s="291"/>
      <c r="FZ77" s="291"/>
      <c r="GA77" s="291"/>
    </row>
    <row r="78" spans="1:183" s="206" customFormat="1" ht="26.25" customHeight="1" thickBot="1" x14ac:dyDescent="0.25">
      <c r="A78" s="436" t="s">
        <v>26</v>
      </c>
      <c r="B78" s="427"/>
      <c r="C78" s="427"/>
      <c r="D78" s="437"/>
      <c r="E78" s="223">
        <f>E76+E77</f>
        <v>249999.68000000002</v>
      </c>
      <c r="F78" s="407"/>
      <c r="G78" s="396">
        <f>G76+G77</f>
        <v>39029.46</v>
      </c>
      <c r="H78" s="397">
        <f>H76+H77</f>
        <v>3085</v>
      </c>
      <c r="I78" s="397">
        <f t="shared" ref="I78:AD78" si="15">I76+I77</f>
        <v>26785</v>
      </c>
      <c r="J78" s="397">
        <f t="shared" si="15"/>
        <v>9094.4600000000009</v>
      </c>
      <c r="K78" s="397">
        <f t="shared" si="15"/>
        <v>16710</v>
      </c>
      <c r="L78" s="397">
        <f t="shared" si="15"/>
        <v>13021</v>
      </c>
      <c r="M78" s="397">
        <f t="shared" si="15"/>
        <v>13893.46</v>
      </c>
      <c r="N78" s="397">
        <f t="shared" si="15"/>
        <v>8244.1666666666679</v>
      </c>
      <c r="O78" s="397">
        <f t="shared" si="15"/>
        <v>9944.1666666666679</v>
      </c>
      <c r="P78" s="397">
        <f t="shared" si="15"/>
        <v>11741.126666666667</v>
      </c>
      <c r="Q78" s="397">
        <f t="shared" si="15"/>
        <v>3885</v>
      </c>
      <c r="R78" s="397">
        <f t="shared" si="15"/>
        <v>3885</v>
      </c>
      <c r="S78" s="397">
        <f t="shared" si="15"/>
        <v>9894.4599999999991</v>
      </c>
      <c r="T78" s="397">
        <f t="shared" si="15"/>
        <v>3885</v>
      </c>
      <c r="U78" s="397">
        <f t="shared" si="15"/>
        <v>3885</v>
      </c>
      <c r="V78" s="397">
        <f t="shared" si="15"/>
        <v>9894.4599999999991</v>
      </c>
      <c r="W78" s="397">
        <f t="shared" si="15"/>
        <v>3885</v>
      </c>
      <c r="X78" s="397">
        <f t="shared" si="15"/>
        <v>3885</v>
      </c>
      <c r="Y78" s="397">
        <f t="shared" si="15"/>
        <v>13893.46</v>
      </c>
      <c r="Z78" s="397">
        <f t="shared" si="15"/>
        <v>7093.3333333333339</v>
      </c>
      <c r="AA78" s="397">
        <f t="shared" si="15"/>
        <v>7093.3333333333339</v>
      </c>
      <c r="AB78" s="397">
        <f t="shared" si="15"/>
        <v>13102.793333333333</v>
      </c>
      <c r="AC78" s="397">
        <f>AC76+AC77</f>
        <v>3085</v>
      </c>
      <c r="AD78" s="398">
        <f t="shared" si="15"/>
        <v>11085</v>
      </c>
      <c r="AE78" s="328"/>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291"/>
      <c r="BV78" s="291"/>
      <c r="BW78" s="291"/>
      <c r="BX78" s="291"/>
      <c r="BY78" s="291"/>
      <c r="BZ78" s="291"/>
      <c r="CA78" s="291"/>
      <c r="CB78" s="291"/>
      <c r="CC78" s="291"/>
      <c r="CD78" s="291"/>
      <c r="CE78" s="291"/>
      <c r="CF78" s="291"/>
      <c r="CG78" s="291"/>
      <c r="CH78" s="291"/>
      <c r="CI78" s="291"/>
      <c r="CJ78" s="291"/>
      <c r="CK78" s="291"/>
      <c r="CL78" s="291"/>
      <c r="CM78" s="291"/>
      <c r="CN78" s="291"/>
      <c r="CO78" s="291"/>
      <c r="CP78" s="291"/>
      <c r="CQ78" s="291"/>
      <c r="CR78" s="291"/>
      <c r="CS78" s="291"/>
      <c r="CT78" s="291"/>
      <c r="CU78" s="291"/>
      <c r="CV78" s="291"/>
      <c r="CW78" s="291"/>
      <c r="CX78" s="291"/>
      <c r="CY78" s="291"/>
      <c r="CZ78" s="291"/>
      <c r="DA78" s="291"/>
      <c r="DB78" s="291"/>
      <c r="DC78" s="291"/>
      <c r="DD78" s="291"/>
      <c r="DE78" s="291"/>
      <c r="DF78" s="291"/>
      <c r="DG78" s="291"/>
      <c r="DH78" s="291"/>
      <c r="DI78" s="291"/>
      <c r="DJ78" s="291"/>
      <c r="DK78" s="291"/>
      <c r="DL78" s="291"/>
      <c r="DM78" s="291"/>
      <c r="DN78" s="291"/>
      <c r="DO78" s="291"/>
      <c r="DP78" s="291"/>
      <c r="DQ78" s="291"/>
      <c r="DR78" s="291"/>
      <c r="DS78" s="291"/>
      <c r="DT78" s="291"/>
      <c r="DU78" s="291"/>
      <c r="DV78" s="291"/>
      <c r="DW78" s="291"/>
      <c r="DX78" s="291"/>
      <c r="DY78" s="291"/>
      <c r="DZ78" s="291"/>
      <c r="EA78" s="291"/>
      <c r="EB78" s="291"/>
      <c r="EC78" s="291"/>
      <c r="ED78" s="291"/>
      <c r="EE78" s="291"/>
      <c r="EF78" s="291"/>
      <c r="EG78" s="291"/>
      <c r="EH78" s="291"/>
      <c r="EI78" s="291"/>
      <c r="EJ78" s="291"/>
      <c r="EK78" s="291"/>
      <c r="EL78" s="291"/>
      <c r="EM78" s="291"/>
      <c r="EN78" s="291"/>
      <c r="EO78" s="291"/>
      <c r="EP78" s="291"/>
      <c r="EQ78" s="291"/>
      <c r="ER78" s="291"/>
      <c r="ES78" s="291"/>
      <c r="ET78" s="291"/>
      <c r="EU78" s="291"/>
      <c r="EV78" s="291"/>
      <c r="EW78" s="291"/>
      <c r="EX78" s="291"/>
      <c r="EY78" s="291"/>
      <c r="EZ78" s="291"/>
      <c r="FA78" s="291"/>
      <c r="FB78" s="291"/>
      <c r="FC78" s="291"/>
      <c r="FD78" s="291"/>
      <c r="FE78" s="291"/>
      <c r="FF78" s="291"/>
      <c r="FG78" s="291"/>
      <c r="FH78" s="291"/>
      <c r="FI78" s="291"/>
      <c r="FJ78" s="291"/>
      <c r="FK78" s="291"/>
      <c r="FL78" s="291"/>
      <c r="FM78" s="291"/>
      <c r="FN78" s="291"/>
      <c r="FO78" s="291"/>
      <c r="FP78" s="291"/>
      <c r="FQ78" s="291"/>
      <c r="FR78" s="291"/>
      <c r="FS78" s="291"/>
      <c r="FT78" s="291"/>
      <c r="FU78" s="291"/>
      <c r="FV78" s="291"/>
      <c r="FW78" s="291"/>
      <c r="FX78" s="291"/>
      <c r="FY78" s="291"/>
      <c r="FZ78" s="291"/>
      <c r="GA78" s="291"/>
    </row>
    <row r="79" spans="1:183" s="206" customFormat="1" ht="15" customHeight="1" x14ac:dyDescent="0.2">
      <c r="A79" s="12"/>
      <c r="B79" s="13"/>
      <c r="C79" s="121"/>
      <c r="D79" s="200"/>
      <c r="E79" s="204"/>
      <c r="F79" s="328"/>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291"/>
      <c r="AF79" s="291"/>
      <c r="AG79" s="291"/>
      <c r="AH79" s="291"/>
      <c r="AI79" s="291"/>
      <c r="AJ79" s="291"/>
      <c r="AK79" s="291"/>
      <c r="AL79" s="291"/>
      <c r="AM79" s="291"/>
      <c r="AN79" s="291"/>
      <c r="AO79" s="291"/>
      <c r="AP79" s="291"/>
      <c r="AQ79" s="291"/>
      <c r="AR79" s="291"/>
      <c r="AS79" s="291"/>
      <c r="AT79" s="291"/>
      <c r="AU79" s="291"/>
      <c r="AV79" s="291"/>
      <c r="AW79" s="291"/>
      <c r="AX79" s="291"/>
      <c r="AY79" s="291"/>
      <c r="AZ79" s="291"/>
      <c r="BA79" s="291"/>
      <c r="BB79" s="291"/>
      <c r="BC79" s="291"/>
      <c r="BD79" s="291"/>
      <c r="BE79" s="291"/>
      <c r="BF79" s="291"/>
      <c r="BG79" s="291"/>
      <c r="BH79" s="291"/>
      <c r="BI79" s="291"/>
      <c r="BJ79" s="291"/>
      <c r="BK79" s="291"/>
      <c r="BL79" s="291"/>
      <c r="BM79" s="291"/>
      <c r="BN79" s="291"/>
      <c r="BO79" s="291"/>
      <c r="BP79" s="291"/>
      <c r="BQ79" s="291"/>
      <c r="BR79" s="291"/>
      <c r="BS79" s="291"/>
      <c r="BT79" s="291"/>
      <c r="BU79" s="291"/>
      <c r="BV79" s="291"/>
      <c r="BW79" s="291"/>
      <c r="BX79" s="291"/>
      <c r="BY79" s="291"/>
      <c r="BZ79" s="291"/>
      <c r="CA79" s="291"/>
      <c r="CB79" s="291"/>
      <c r="CC79" s="291"/>
      <c r="CD79" s="291"/>
      <c r="CE79" s="291"/>
      <c r="CF79" s="291"/>
      <c r="CG79" s="291"/>
      <c r="CH79" s="291"/>
      <c r="CI79" s="291"/>
      <c r="CJ79" s="291"/>
      <c r="CK79" s="291"/>
      <c r="CL79" s="291"/>
      <c r="CM79" s="291"/>
      <c r="CN79" s="291"/>
      <c r="CO79" s="291"/>
      <c r="CP79" s="291"/>
      <c r="CQ79" s="291"/>
      <c r="CR79" s="291"/>
      <c r="CS79" s="291"/>
      <c r="CT79" s="291"/>
      <c r="CU79" s="291"/>
      <c r="CV79" s="291"/>
      <c r="CW79" s="291"/>
      <c r="CX79" s="291"/>
      <c r="CY79" s="291"/>
      <c r="CZ79" s="291"/>
      <c r="DA79" s="291"/>
      <c r="DB79" s="291"/>
      <c r="DC79" s="291"/>
      <c r="DD79" s="291"/>
      <c r="DE79" s="291"/>
      <c r="DF79" s="291"/>
      <c r="DG79" s="291"/>
      <c r="DH79" s="291"/>
      <c r="DI79" s="291"/>
      <c r="DJ79" s="291"/>
      <c r="DK79" s="291"/>
      <c r="DL79" s="291"/>
      <c r="DM79" s="291"/>
      <c r="DN79" s="291"/>
      <c r="DO79" s="291"/>
      <c r="DP79" s="291"/>
      <c r="DQ79" s="291"/>
      <c r="DR79" s="291"/>
      <c r="DS79" s="291"/>
      <c r="DT79" s="291"/>
      <c r="DU79" s="291"/>
      <c r="DV79" s="291"/>
      <c r="DW79" s="291"/>
      <c r="DX79" s="291"/>
      <c r="DY79" s="291"/>
      <c r="DZ79" s="291"/>
      <c r="EA79" s="291"/>
      <c r="EB79" s="291"/>
      <c r="EC79" s="291"/>
      <c r="ED79" s="291"/>
      <c r="EE79" s="291"/>
      <c r="EF79" s="291"/>
      <c r="EG79" s="291"/>
      <c r="EH79" s="291"/>
      <c r="EI79" s="291"/>
      <c r="EJ79" s="291"/>
      <c r="EK79" s="291"/>
      <c r="EL79" s="291"/>
      <c r="EM79" s="291"/>
      <c r="EN79" s="291"/>
      <c r="EO79" s="291"/>
      <c r="EP79" s="291"/>
      <c r="EQ79" s="291"/>
      <c r="ER79" s="291"/>
      <c r="ES79" s="291"/>
      <c r="ET79" s="291"/>
      <c r="EU79" s="291"/>
      <c r="EV79" s="291"/>
      <c r="EW79" s="291"/>
      <c r="EX79" s="291"/>
      <c r="EY79" s="291"/>
      <c r="EZ79" s="291"/>
      <c r="FA79" s="291"/>
      <c r="FB79" s="291"/>
      <c r="FC79" s="291"/>
      <c r="FD79" s="291"/>
      <c r="FE79" s="291"/>
      <c r="FF79" s="291"/>
      <c r="FG79" s="291"/>
      <c r="FH79" s="291"/>
      <c r="FI79" s="291"/>
      <c r="FJ79" s="291"/>
      <c r="FK79" s="291"/>
      <c r="FL79" s="291"/>
      <c r="FM79" s="291"/>
      <c r="FN79" s="291"/>
      <c r="FO79" s="291"/>
      <c r="FP79" s="291"/>
      <c r="FQ79" s="291"/>
      <c r="FR79" s="291"/>
      <c r="FS79" s="291"/>
      <c r="FT79" s="291"/>
      <c r="FU79" s="291"/>
      <c r="FV79" s="291"/>
      <c r="FW79" s="291"/>
      <c r="FX79" s="291"/>
      <c r="FY79" s="291"/>
      <c r="FZ79" s="291"/>
      <c r="GA79" s="291"/>
    </row>
    <row r="80" spans="1:183" s="206" customFormat="1" ht="35.25" customHeight="1" x14ac:dyDescent="0.2">
      <c r="A80" s="443" t="s">
        <v>66</v>
      </c>
      <c r="B80" s="443"/>
      <c r="C80" s="443"/>
      <c r="D80" s="443"/>
      <c r="E80" s="443"/>
      <c r="F80" s="408"/>
      <c r="G80" s="210"/>
      <c r="H80" s="210"/>
      <c r="I80" s="210"/>
      <c r="J80" s="210"/>
      <c r="K80" s="210"/>
      <c r="L80" s="210"/>
      <c r="M80" s="210"/>
      <c r="N80" s="210"/>
      <c r="O80" s="210"/>
      <c r="P80" s="210"/>
      <c r="Q80" s="210"/>
      <c r="R80" s="210"/>
      <c r="S80" s="210"/>
      <c r="T80" s="210"/>
      <c r="U80" s="210"/>
      <c r="V80" s="210"/>
      <c r="W80" s="210"/>
      <c r="X80" s="210"/>
      <c r="Y80" s="210"/>
      <c r="Z80" s="210"/>
      <c r="AA80" s="210"/>
      <c r="AB80" s="210"/>
      <c r="AC80" s="210"/>
      <c r="AD80" s="210"/>
      <c r="AE80" s="329"/>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1"/>
      <c r="BU80" s="291"/>
      <c r="BV80" s="291"/>
      <c r="BW80" s="291"/>
      <c r="BX80" s="291"/>
      <c r="BY80" s="291"/>
      <c r="BZ80" s="291"/>
      <c r="CA80" s="291"/>
      <c r="CB80" s="291"/>
      <c r="CC80" s="291"/>
      <c r="CD80" s="291"/>
      <c r="CE80" s="291"/>
      <c r="CF80" s="291"/>
      <c r="CG80" s="291"/>
      <c r="CH80" s="291"/>
      <c r="CI80" s="291"/>
      <c r="CJ80" s="291"/>
      <c r="CK80" s="291"/>
      <c r="CL80" s="291"/>
      <c r="CM80" s="291"/>
      <c r="CN80" s="291"/>
      <c r="CO80" s="291"/>
      <c r="CP80" s="291"/>
      <c r="CQ80" s="291"/>
      <c r="CR80" s="291"/>
      <c r="CS80" s="291"/>
      <c r="CT80" s="291"/>
      <c r="CU80" s="291"/>
      <c r="CV80" s="291"/>
      <c r="CW80" s="291"/>
      <c r="CX80" s="291"/>
      <c r="CY80" s="291"/>
      <c r="CZ80" s="291"/>
      <c r="DA80" s="291"/>
      <c r="DB80" s="291"/>
      <c r="DC80" s="291"/>
      <c r="DD80" s="291"/>
      <c r="DE80" s="291"/>
      <c r="DF80" s="291"/>
      <c r="DG80" s="291"/>
      <c r="DH80" s="291"/>
      <c r="DI80" s="291"/>
      <c r="DJ80" s="291"/>
      <c r="DK80" s="291"/>
      <c r="DL80" s="291"/>
      <c r="DM80" s="291"/>
      <c r="DN80" s="291"/>
      <c r="DO80" s="291"/>
      <c r="DP80" s="291"/>
      <c r="DQ80" s="291"/>
      <c r="DR80" s="291"/>
      <c r="DS80" s="291"/>
      <c r="DT80" s="291"/>
      <c r="DU80" s="291"/>
      <c r="DV80" s="291"/>
      <c r="DW80" s="291"/>
      <c r="DX80" s="291"/>
      <c r="DY80" s="291"/>
      <c r="DZ80" s="291"/>
      <c r="EA80" s="291"/>
      <c r="EB80" s="291"/>
      <c r="EC80" s="291"/>
      <c r="ED80" s="291"/>
      <c r="EE80" s="291"/>
      <c r="EF80" s="291"/>
      <c r="EG80" s="291"/>
      <c r="EH80" s="291"/>
      <c r="EI80" s="291"/>
      <c r="EJ80" s="291"/>
      <c r="EK80" s="291"/>
      <c r="EL80" s="291"/>
      <c r="EM80" s="291"/>
      <c r="EN80" s="291"/>
      <c r="EO80" s="291"/>
      <c r="EP80" s="291"/>
      <c r="EQ80" s="291"/>
      <c r="ER80" s="291"/>
      <c r="ES80" s="291"/>
      <c r="ET80" s="291"/>
      <c r="EU80" s="291"/>
      <c r="EV80" s="291"/>
      <c r="EW80" s="291"/>
      <c r="EX80" s="291"/>
      <c r="EY80" s="291"/>
      <c r="EZ80" s="291"/>
      <c r="FA80" s="291"/>
      <c r="FB80" s="291"/>
      <c r="FC80" s="291"/>
      <c r="FD80" s="291"/>
      <c r="FE80" s="291"/>
      <c r="FF80" s="291"/>
      <c r="FG80" s="291"/>
      <c r="FH80" s="291"/>
      <c r="FI80" s="291"/>
      <c r="FJ80" s="291"/>
      <c r="FK80" s="291"/>
      <c r="FL80" s="291"/>
      <c r="FM80" s="291"/>
      <c r="FN80" s="291"/>
      <c r="FO80" s="291"/>
      <c r="FP80" s="291"/>
      <c r="FQ80" s="291"/>
      <c r="FR80" s="291"/>
      <c r="FS80" s="291"/>
      <c r="FT80" s="291"/>
      <c r="FU80" s="291"/>
      <c r="FV80" s="291"/>
      <c r="FW80" s="291"/>
      <c r="FX80" s="291"/>
      <c r="FY80" s="291"/>
      <c r="FZ80" s="291"/>
      <c r="GA80" s="291"/>
    </row>
    <row r="81" spans="1:183" s="206" customFormat="1" ht="26.65" customHeight="1" x14ac:dyDescent="0.2">
      <c r="A81" s="444" t="s">
        <v>59</v>
      </c>
      <c r="B81" s="445"/>
      <c r="C81" s="445"/>
      <c r="D81" s="445"/>
      <c r="E81" s="445"/>
      <c r="F81" s="291"/>
      <c r="AE81" s="291"/>
      <c r="AF81" s="291"/>
      <c r="AG81" s="291"/>
      <c r="AH81" s="291"/>
      <c r="AI81" s="291"/>
      <c r="AJ81" s="291"/>
      <c r="AK81" s="291"/>
      <c r="AL81" s="291"/>
      <c r="AM81" s="291"/>
      <c r="AN81" s="291"/>
      <c r="AO81" s="291"/>
      <c r="AP81" s="291"/>
      <c r="AQ81" s="291"/>
      <c r="AR81" s="291"/>
      <c r="AS81" s="291"/>
      <c r="AT81" s="291"/>
      <c r="AU81" s="291"/>
      <c r="AV81" s="291"/>
      <c r="AW81" s="291"/>
      <c r="AX81" s="291"/>
      <c r="AY81" s="291"/>
      <c r="AZ81" s="291"/>
      <c r="BA81" s="291"/>
      <c r="BB81" s="291"/>
      <c r="BC81" s="291"/>
      <c r="BD81" s="291"/>
      <c r="BE81" s="291"/>
      <c r="BF81" s="291"/>
      <c r="BG81" s="291"/>
      <c r="BH81" s="291"/>
      <c r="BI81" s="291"/>
      <c r="BJ81" s="291"/>
      <c r="BK81" s="291"/>
      <c r="BL81" s="291"/>
      <c r="BM81" s="291"/>
      <c r="BN81" s="291"/>
      <c r="BO81" s="291"/>
      <c r="BP81" s="291"/>
      <c r="BQ81" s="291"/>
      <c r="BR81" s="291"/>
      <c r="BS81" s="291"/>
      <c r="BT81" s="291"/>
      <c r="BU81" s="291"/>
      <c r="BV81" s="291"/>
      <c r="BW81" s="291"/>
      <c r="BX81" s="291"/>
      <c r="BY81" s="291"/>
      <c r="BZ81" s="291"/>
      <c r="CA81" s="291"/>
      <c r="CB81" s="291"/>
      <c r="CC81" s="291"/>
      <c r="CD81" s="291"/>
      <c r="CE81" s="291"/>
      <c r="CF81" s="291"/>
      <c r="CG81" s="291"/>
      <c r="CH81" s="291"/>
      <c r="CI81" s="291"/>
      <c r="CJ81" s="291"/>
      <c r="CK81" s="291"/>
      <c r="CL81" s="291"/>
      <c r="CM81" s="291"/>
      <c r="CN81" s="291"/>
      <c r="CO81" s="291"/>
      <c r="CP81" s="291"/>
      <c r="CQ81" s="291"/>
      <c r="CR81" s="291"/>
      <c r="CS81" s="291"/>
      <c r="CT81" s="291"/>
      <c r="CU81" s="291"/>
      <c r="CV81" s="291"/>
      <c r="CW81" s="291"/>
      <c r="CX81" s="291"/>
      <c r="CY81" s="291"/>
      <c r="CZ81" s="291"/>
      <c r="DA81" s="291"/>
      <c r="DB81" s="291"/>
      <c r="DC81" s="291"/>
      <c r="DD81" s="291"/>
      <c r="DE81" s="291"/>
      <c r="DF81" s="291"/>
      <c r="DG81" s="291"/>
      <c r="DH81" s="291"/>
      <c r="DI81" s="291"/>
      <c r="DJ81" s="291"/>
      <c r="DK81" s="291"/>
      <c r="DL81" s="291"/>
      <c r="DM81" s="291"/>
      <c r="DN81" s="291"/>
      <c r="DO81" s="291"/>
      <c r="DP81" s="291"/>
      <c r="DQ81" s="291"/>
      <c r="DR81" s="291"/>
      <c r="DS81" s="291"/>
      <c r="DT81" s="291"/>
      <c r="DU81" s="291"/>
      <c r="DV81" s="291"/>
      <c r="DW81" s="291"/>
      <c r="DX81" s="291"/>
      <c r="DY81" s="291"/>
      <c r="DZ81" s="291"/>
      <c r="EA81" s="291"/>
      <c r="EB81" s="291"/>
      <c r="EC81" s="291"/>
      <c r="ED81" s="291"/>
      <c r="EE81" s="291"/>
      <c r="EF81" s="291"/>
      <c r="EG81" s="291"/>
      <c r="EH81" s="291"/>
      <c r="EI81" s="291"/>
      <c r="EJ81" s="291"/>
      <c r="EK81" s="291"/>
      <c r="EL81" s="291"/>
      <c r="EM81" s="291"/>
      <c r="EN81" s="291"/>
      <c r="EO81" s="291"/>
      <c r="EP81" s="291"/>
      <c r="EQ81" s="291"/>
      <c r="ER81" s="291"/>
      <c r="ES81" s="291"/>
      <c r="ET81" s="291"/>
      <c r="EU81" s="291"/>
      <c r="EV81" s="291"/>
      <c r="EW81" s="291"/>
      <c r="EX81" s="291"/>
      <c r="EY81" s="291"/>
      <c r="EZ81" s="291"/>
      <c r="FA81" s="291"/>
      <c r="FB81" s="291"/>
      <c r="FC81" s="291"/>
      <c r="FD81" s="291"/>
      <c r="FE81" s="291"/>
      <c r="FF81" s="291"/>
      <c r="FG81" s="291"/>
      <c r="FH81" s="291"/>
      <c r="FI81" s="291"/>
      <c r="FJ81" s="291"/>
      <c r="FK81" s="291"/>
      <c r="FL81" s="291"/>
      <c r="FM81" s="291"/>
      <c r="FN81" s="291"/>
      <c r="FO81" s="291"/>
      <c r="FP81" s="291"/>
      <c r="FQ81" s="291"/>
      <c r="FR81" s="291"/>
      <c r="FS81" s="291"/>
      <c r="FT81" s="291"/>
      <c r="FU81" s="291"/>
      <c r="FV81" s="291"/>
      <c r="FW81" s="291"/>
      <c r="FX81" s="291"/>
      <c r="FY81" s="291"/>
      <c r="FZ81" s="291"/>
      <c r="GA81" s="291"/>
    </row>
    <row r="82" spans="1:183" s="206" customFormat="1" ht="29.65" customHeight="1" x14ac:dyDescent="0.2">
      <c r="A82" s="443" t="s">
        <v>67</v>
      </c>
      <c r="B82" s="445"/>
      <c r="C82" s="445"/>
      <c r="D82" s="445"/>
      <c r="E82" s="445"/>
      <c r="F82" s="291"/>
      <c r="AE82" s="291"/>
      <c r="AF82" s="291"/>
      <c r="AG82" s="291"/>
      <c r="AH82" s="291"/>
      <c r="AI82" s="291"/>
      <c r="AJ82" s="291"/>
      <c r="AK82" s="291"/>
      <c r="AL82" s="291"/>
      <c r="AM82" s="291"/>
      <c r="AN82" s="291"/>
      <c r="AO82" s="291"/>
      <c r="AP82" s="291"/>
      <c r="AQ82" s="291"/>
      <c r="AR82" s="291"/>
      <c r="AS82" s="291"/>
      <c r="AT82" s="291"/>
      <c r="AU82" s="291"/>
      <c r="AV82" s="291"/>
      <c r="AW82" s="291"/>
      <c r="AX82" s="291"/>
      <c r="AY82" s="291"/>
      <c r="AZ82" s="291"/>
      <c r="BA82" s="291"/>
      <c r="BB82" s="291"/>
      <c r="BC82" s="291"/>
      <c r="BD82" s="291"/>
      <c r="BE82" s="291"/>
      <c r="BF82" s="291"/>
      <c r="BG82" s="291"/>
      <c r="BH82" s="291"/>
      <c r="BI82" s="291"/>
      <c r="BJ82" s="291"/>
      <c r="BK82" s="291"/>
      <c r="BL82" s="291"/>
      <c r="BM82" s="291"/>
      <c r="BN82" s="291"/>
      <c r="BO82" s="291"/>
      <c r="BP82" s="291"/>
      <c r="BQ82" s="291"/>
      <c r="BR82" s="291"/>
      <c r="BS82" s="291"/>
      <c r="BT82" s="291"/>
      <c r="BU82" s="291"/>
      <c r="BV82" s="291"/>
      <c r="BW82" s="291"/>
      <c r="BX82" s="291"/>
      <c r="BY82" s="291"/>
      <c r="BZ82" s="291"/>
      <c r="CA82" s="291"/>
      <c r="CB82" s="291"/>
      <c r="CC82" s="291"/>
      <c r="CD82" s="291"/>
      <c r="CE82" s="291"/>
      <c r="CF82" s="291"/>
      <c r="CG82" s="291"/>
      <c r="CH82" s="291"/>
      <c r="CI82" s="291"/>
      <c r="CJ82" s="291"/>
      <c r="CK82" s="291"/>
      <c r="CL82" s="291"/>
      <c r="CM82" s="291"/>
      <c r="CN82" s="291"/>
      <c r="CO82" s="291"/>
      <c r="CP82" s="291"/>
      <c r="CQ82" s="291"/>
      <c r="CR82" s="291"/>
      <c r="CS82" s="291"/>
      <c r="CT82" s="291"/>
      <c r="CU82" s="291"/>
      <c r="CV82" s="291"/>
      <c r="CW82" s="291"/>
      <c r="CX82" s="291"/>
      <c r="CY82" s="291"/>
      <c r="CZ82" s="291"/>
      <c r="DA82" s="291"/>
      <c r="DB82" s="291"/>
      <c r="DC82" s="291"/>
      <c r="DD82" s="291"/>
      <c r="DE82" s="291"/>
      <c r="DF82" s="291"/>
      <c r="DG82" s="291"/>
      <c r="DH82" s="291"/>
      <c r="DI82" s="291"/>
      <c r="DJ82" s="291"/>
      <c r="DK82" s="291"/>
      <c r="DL82" s="291"/>
      <c r="DM82" s="291"/>
      <c r="DN82" s="291"/>
      <c r="DO82" s="291"/>
      <c r="DP82" s="291"/>
      <c r="DQ82" s="291"/>
      <c r="DR82" s="291"/>
      <c r="DS82" s="291"/>
      <c r="DT82" s="291"/>
      <c r="DU82" s="291"/>
      <c r="DV82" s="291"/>
      <c r="DW82" s="291"/>
      <c r="DX82" s="291"/>
      <c r="DY82" s="291"/>
      <c r="DZ82" s="291"/>
      <c r="EA82" s="291"/>
      <c r="EB82" s="291"/>
      <c r="EC82" s="291"/>
      <c r="ED82" s="291"/>
      <c r="EE82" s="291"/>
      <c r="EF82" s="291"/>
      <c r="EG82" s="291"/>
      <c r="EH82" s="291"/>
      <c r="EI82" s="291"/>
      <c r="EJ82" s="291"/>
      <c r="EK82" s="291"/>
      <c r="EL82" s="291"/>
      <c r="EM82" s="291"/>
      <c r="EN82" s="291"/>
      <c r="EO82" s="291"/>
      <c r="EP82" s="291"/>
      <c r="EQ82" s="291"/>
      <c r="ER82" s="291"/>
      <c r="ES82" s="291"/>
      <c r="ET82" s="291"/>
      <c r="EU82" s="291"/>
      <c r="EV82" s="291"/>
      <c r="EW82" s="291"/>
      <c r="EX82" s="291"/>
      <c r="EY82" s="291"/>
      <c r="EZ82" s="291"/>
      <c r="FA82" s="291"/>
      <c r="FB82" s="291"/>
      <c r="FC82" s="291"/>
      <c r="FD82" s="291"/>
      <c r="FE82" s="291"/>
      <c r="FF82" s="291"/>
      <c r="FG82" s="291"/>
      <c r="FH82" s="291"/>
      <c r="FI82" s="291"/>
      <c r="FJ82" s="291"/>
      <c r="FK82" s="291"/>
      <c r="FL82" s="291"/>
      <c r="FM82" s="291"/>
      <c r="FN82" s="291"/>
      <c r="FO82" s="291"/>
      <c r="FP82" s="291"/>
      <c r="FQ82" s="291"/>
      <c r="FR82" s="291"/>
      <c r="FS82" s="291"/>
      <c r="FT82" s="291"/>
      <c r="FU82" s="291"/>
      <c r="FV82" s="291"/>
      <c r="FW82" s="291"/>
      <c r="FX82" s="291"/>
      <c r="FY82" s="291"/>
      <c r="FZ82" s="291"/>
      <c r="GA82" s="291"/>
    </row>
    <row r="83" spans="1:183" s="206" customFormat="1" ht="30" customHeight="1" x14ac:dyDescent="0.2">
      <c r="A83" s="443" t="s">
        <v>57</v>
      </c>
      <c r="B83" s="445"/>
      <c r="C83" s="445"/>
      <c r="D83" s="445"/>
      <c r="E83" s="445"/>
      <c r="F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291"/>
      <c r="BV83" s="291"/>
      <c r="BW83" s="291"/>
      <c r="BX83" s="291"/>
      <c r="BY83" s="291"/>
      <c r="BZ83" s="291"/>
      <c r="CA83" s="291"/>
      <c r="CB83" s="291"/>
      <c r="CC83" s="291"/>
      <c r="CD83" s="291"/>
      <c r="CE83" s="291"/>
      <c r="CF83" s="291"/>
      <c r="CG83" s="291"/>
      <c r="CH83" s="291"/>
      <c r="CI83" s="291"/>
      <c r="CJ83" s="291"/>
      <c r="CK83" s="291"/>
      <c r="CL83" s="291"/>
      <c r="CM83" s="291"/>
      <c r="CN83" s="291"/>
      <c r="CO83" s="291"/>
      <c r="CP83" s="291"/>
      <c r="CQ83" s="291"/>
      <c r="CR83" s="291"/>
      <c r="CS83" s="291"/>
      <c r="CT83" s="291"/>
      <c r="CU83" s="291"/>
      <c r="CV83" s="291"/>
      <c r="CW83" s="291"/>
      <c r="CX83" s="291"/>
      <c r="CY83" s="291"/>
      <c r="CZ83" s="291"/>
      <c r="DA83" s="291"/>
      <c r="DB83" s="291"/>
      <c r="DC83" s="291"/>
      <c r="DD83" s="291"/>
      <c r="DE83" s="291"/>
      <c r="DF83" s="291"/>
      <c r="DG83" s="291"/>
      <c r="DH83" s="291"/>
      <c r="DI83" s="291"/>
      <c r="DJ83" s="291"/>
      <c r="DK83" s="291"/>
      <c r="DL83" s="291"/>
      <c r="DM83" s="291"/>
      <c r="DN83" s="291"/>
      <c r="DO83" s="291"/>
      <c r="DP83" s="291"/>
      <c r="DQ83" s="291"/>
      <c r="DR83" s="291"/>
      <c r="DS83" s="291"/>
      <c r="DT83" s="291"/>
      <c r="DU83" s="291"/>
      <c r="DV83" s="291"/>
      <c r="DW83" s="291"/>
      <c r="DX83" s="291"/>
      <c r="DY83" s="291"/>
      <c r="DZ83" s="291"/>
      <c r="EA83" s="291"/>
      <c r="EB83" s="291"/>
      <c r="EC83" s="291"/>
      <c r="ED83" s="291"/>
      <c r="EE83" s="291"/>
      <c r="EF83" s="291"/>
      <c r="EG83" s="291"/>
      <c r="EH83" s="291"/>
      <c r="EI83" s="291"/>
      <c r="EJ83" s="291"/>
      <c r="EK83" s="291"/>
      <c r="EL83" s="291"/>
      <c r="EM83" s="291"/>
      <c r="EN83" s="291"/>
      <c r="EO83" s="291"/>
      <c r="EP83" s="291"/>
      <c r="EQ83" s="291"/>
      <c r="ER83" s="291"/>
      <c r="ES83" s="291"/>
      <c r="ET83" s="291"/>
      <c r="EU83" s="291"/>
      <c r="EV83" s="291"/>
      <c r="EW83" s="291"/>
      <c r="EX83" s="291"/>
      <c r="EY83" s="291"/>
      <c r="EZ83" s="291"/>
      <c r="FA83" s="291"/>
      <c r="FB83" s="291"/>
      <c r="FC83" s="291"/>
      <c r="FD83" s="291"/>
      <c r="FE83" s="291"/>
      <c r="FF83" s="291"/>
      <c r="FG83" s="291"/>
      <c r="FH83" s="291"/>
      <c r="FI83" s="291"/>
      <c r="FJ83" s="291"/>
      <c r="FK83" s="291"/>
      <c r="FL83" s="291"/>
      <c r="FM83" s="291"/>
      <c r="FN83" s="291"/>
      <c r="FO83" s="291"/>
      <c r="FP83" s="291"/>
      <c r="FQ83" s="291"/>
      <c r="FR83" s="291"/>
      <c r="FS83" s="291"/>
      <c r="FT83" s="291"/>
      <c r="FU83" s="291"/>
      <c r="FV83" s="291"/>
      <c r="FW83" s="291"/>
      <c r="FX83" s="291"/>
      <c r="FY83" s="291"/>
      <c r="FZ83" s="291"/>
      <c r="GA83" s="291"/>
    </row>
    <row r="84" spans="1:183" s="206" customFormat="1" ht="42" customHeight="1" x14ac:dyDescent="0.2">
      <c r="A84" s="446" t="s">
        <v>68</v>
      </c>
      <c r="B84" s="447"/>
      <c r="C84" s="447"/>
      <c r="D84" s="447"/>
      <c r="E84" s="447"/>
      <c r="F84" s="409"/>
      <c r="G84" s="111"/>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291"/>
      <c r="AF84" s="291"/>
      <c r="AG84" s="291"/>
      <c r="AH84" s="291"/>
      <c r="AI84" s="291"/>
      <c r="AJ84" s="291"/>
      <c r="AK84" s="291"/>
      <c r="AL84" s="291"/>
      <c r="AM84" s="291"/>
      <c r="AN84" s="291"/>
      <c r="AO84" s="291"/>
      <c r="AP84" s="291"/>
      <c r="AQ84" s="291"/>
      <c r="AR84" s="291"/>
      <c r="AS84" s="291"/>
      <c r="AT84" s="291"/>
      <c r="AU84" s="291"/>
      <c r="AV84" s="291"/>
      <c r="AW84" s="291"/>
      <c r="AX84" s="291"/>
      <c r="AY84" s="291"/>
      <c r="AZ84" s="291"/>
      <c r="BA84" s="291"/>
      <c r="BB84" s="291"/>
      <c r="BC84" s="291"/>
      <c r="BD84" s="291"/>
      <c r="BE84" s="291"/>
      <c r="BF84" s="291"/>
      <c r="BG84" s="291"/>
      <c r="BH84" s="291"/>
      <c r="BI84" s="291"/>
      <c r="BJ84" s="291"/>
      <c r="BK84" s="291"/>
      <c r="BL84" s="291"/>
      <c r="BM84" s="291"/>
      <c r="BN84" s="291"/>
      <c r="BO84" s="291"/>
      <c r="BP84" s="291"/>
      <c r="BQ84" s="291"/>
      <c r="BR84" s="291"/>
      <c r="BS84" s="291"/>
      <c r="BT84" s="291"/>
      <c r="BU84" s="291"/>
      <c r="BV84" s="291"/>
      <c r="BW84" s="291"/>
      <c r="BX84" s="291"/>
      <c r="BY84" s="291"/>
      <c r="BZ84" s="291"/>
      <c r="CA84" s="291"/>
      <c r="CB84" s="291"/>
      <c r="CC84" s="291"/>
      <c r="CD84" s="291"/>
      <c r="CE84" s="291"/>
      <c r="CF84" s="291"/>
      <c r="CG84" s="291"/>
      <c r="CH84" s="291"/>
      <c r="CI84" s="291"/>
      <c r="CJ84" s="291"/>
      <c r="CK84" s="291"/>
      <c r="CL84" s="291"/>
      <c r="CM84" s="291"/>
      <c r="CN84" s="291"/>
      <c r="CO84" s="291"/>
      <c r="CP84" s="291"/>
      <c r="CQ84" s="291"/>
      <c r="CR84" s="291"/>
      <c r="CS84" s="291"/>
      <c r="CT84" s="291"/>
      <c r="CU84" s="291"/>
      <c r="CV84" s="291"/>
      <c r="CW84" s="291"/>
      <c r="CX84" s="291"/>
      <c r="CY84" s="291"/>
      <c r="CZ84" s="291"/>
      <c r="DA84" s="291"/>
      <c r="DB84" s="291"/>
      <c r="DC84" s="291"/>
      <c r="DD84" s="291"/>
      <c r="DE84" s="291"/>
      <c r="DF84" s="291"/>
      <c r="DG84" s="291"/>
      <c r="DH84" s="291"/>
      <c r="DI84" s="291"/>
      <c r="DJ84" s="291"/>
      <c r="DK84" s="291"/>
      <c r="DL84" s="291"/>
      <c r="DM84" s="291"/>
      <c r="DN84" s="291"/>
      <c r="DO84" s="291"/>
      <c r="DP84" s="291"/>
      <c r="DQ84" s="291"/>
      <c r="DR84" s="291"/>
      <c r="DS84" s="291"/>
      <c r="DT84" s="291"/>
      <c r="DU84" s="291"/>
      <c r="DV84" s="291"/>
      <c r="DW84" s="291"/>
      <c r="DX84" s="291"/>
      <c r="DY84" s="291"/>
      <c r="DZ84" s="291"/>
      <c r="EA84" s="291"/>
      <c r="EB84" s="291"/>
      <c r="EC84" s="291"/>
      <c r="ED84" s="291"/>
      <c r="EE84" s="291"/>
      <c r="EF84" s="291"/>
      <c r="EG84" s="291"/>
      <c r="EH84" s="291"/>
      <c r="EI84" s="291"/>
      <c r="EJ84" s="291"/>
      <c r="EK84" s="291"/>
      <c r="EL84" s="291"/>
      <c r="EM84" s="291"/>
      <c r="EN84" s="291"/>
      <c r="EO84" s="291"/>
      <c r="EP84" s="291"/>
      <c r="EQ84" s="291"/>
      <c r="ER84" s="291"/>
      <c r="ES84" s="291"/>
      <c r="ET84" s="291"/>
      <c r="EU84" s="291"/>
      <c r="EV84" s="291"/>
      <c r="EW84" s="291"/>
      <c r="EX84" s="291"/>
      <c r="EY84" s="291"/>
      <c r="EZ84" s="291"/>
      <c r="FA84" s="291"/>
      <c r="FB84" s="291"/>
      <c r="FC84" s="291"/>
      <c r="FD84" s="291"/>
      <c r="FE84" s="291"/>
      <c r="FF84" s="291"/>
      <c r="FG84" s="291"/>
      <c r="FH84" s="291"/>
      <c r="FI84" s="291"/>
      <c r="FJ84" s="291"/>
      <c r="FK84" s="291"/>
      <c r="FL84" s="291"/>
      <c r="FM84" s="291"/>
      <c r="FN84" s="291"/>
      <c r="FO84" s="291"/>
      <c r="FP84" s="291"/>
      <c r="FQ84" s="291"/>
      <c r="FR84" s="291"/>
      <c r="FS84" s="291"/>
      <c r="FT84" s="291"/>
      <c r="FU84" s="291"/>
      <c r="FV84" s="291"/>
      <c r="FW84" s="291"/>
      <c r="FX84" s="291"/>
      <c r="FY84" s="291"/>
      <c r="FZ84" s="291"/>
      <c r="GA84" s="291"/>
    </row>
    <row r="85" spans="1:183" s="206" customFormat="1" ht="31.15" customHeight="1" x14ac:dyDescent="0.2">
      <c r="A85" s="447"/>
      <c r="B85" s="447"/>
      <c r="C85" s="447"/>
      <c r="D85" s="447"/>
      <c r="E85" s="447"/>
      <c r="F85" s="409"/>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c r="AE85" s="291"/>
      <c r="AF85" s="291"/>
      <c r="AG85" s="291"/>
      <c r="AH85" s="291"/>
      <c r="AI85" s="291"/>
      <c r="AJ85" s="291"/>
      <c r="AK85" s="291"/>
      <c r="AL85" s="291"/>
      <c r="AM85" s="291"/>
      <c r="AN85" s="291"/>
      <c r="AO85" s="291"/>
      <c r="AP85" s="291"/>
      <c r="AQ85" s="291"/>
      <c r="AR85" s="291"/>
      <c r="AS85" s="291"/>
      <c r="AT85" s="291"/>
      <c r="AU85" s="291"/>
      <c r="AV85" s="291"/>
      <c r="AW85" s="291"/>
      <c r="AX85" s="291"/>
      <c r="AY85" s="291"/>
      <c r="AZ85" s="291"/>
      <c r="BA85" s="291"/>
      <c r="BB85" s="291"/>
      <c r="BC85" s="291"/>
      <c r="BD85" s="291"/>
      <c r="BE85" s="291"/>
      <c r="BF85" s="291"/>
      <c r="BG85" s="291"/>
      <c r="BH85" s="291"/>
      <c r="BI85" s="291"/>
      <c r="BJ85" s="291"/>
      <c r="BK85" s="291"/>
      <c r="BL85" s="291"/>
      <c r="BM85" s="291"/>
      <c r="BN85" s="291"/>
      <c r="BO85" s="291"/>
      <c r="BP85" s="291"/>
      <c r="BQ85" s="291"/>
      <c r="BR85" s="291"/>
      <c r="BS85" s="291"/>
      <c r="BT85" s="291"/>
      <c r="BU85" s="291"/>
      <c r="BV85" s="291"/>
      <c r="BW85" s="291"/>
      <c r="BX85" s="291"/>
      <c r="BY85" s="291"/>
      <c r="BZ85" s="291"/>
      <c r="CA85" s="291"/>
      <c r="CB85" s="291"/>
      <c r="CC85" s="291"/>
      <c r="CD85" s="291"/>
      <c r="CE85" s="291"/>
      <c r="CF85" s="291"/>
      <c r="CG85" s="291"/>
      <c r="CH85" s="291"/>
      <c r="CI85" s="291"/>
      <c r="CJ85" s="291"/>
      <c r="CK85" s="291"/>
      <c r="CL85" s="291"/>
      <c r="CM85" s="291"/>
      <c r="CN85" s="291"/>
      <c r="CO85" s="291"/>
      <c r="CP85" s="291"/>
      <c r="CQ85" s="291"/>
      <c r="CR85" s="291"/>
      <c r="CS85" s="291"/>
      <c r="CT85" s="291"/>
      <c r="CU85" s="291"/>
      <c r="CV85" s="291"/>
      <c r="CW85" s="291"/>
      <c r="CX85" s="291"/>
      <c r="CY85" s="291"/>
      <c r="CZ85" s="291"/>
      <c r="DA85" s="291"/>
      <c r="DB85" s="291"/>
      <c r="DC85" s="291"/>
      <c r="DD85" s="291"/>
      <c r="DE85" s="291"/>
      <c r="DF85" s="291"/>
      <c r="DG85" s="291"/>
      <c r="DH85" s="291"/>
      <c r="DI85" s="291"/>
      <c r="DJ85" s="291"/>
      <c r="DK85" s="291"/>
      <c r="DL85" s="291"/>
      <c r="DM85" s="291"/>
      <c r="DN85" s="291"/>
      <c r="DO85" s="291"/>
      <c r="DP85" s="291"/>
      <c r="DQ85" s="291"/>
      <c r="DR85" s="291"/>
      <c r="DS85" s="291"/>
      <c r="DT85" s="291"/>
      <c r="DU85" s="291"/>
      <c r="DV85" s="291"/>
      <c r="DW85" s="291"/>
      <c r="DX85" s="291"/>
      <c r="DY85" s="291"/>
      <c r="DZ85" s="291"/>
      <c r="EA85" s="291"/>
      <c r="EB85" s="291"/>
      <c r="EC85" s="291"/>
      <c r="ED85" s="291"/>
      <c r="EE85" s="291"/>
      <c r="EF85" s="291"/>
      <c r="EG85" s="291"/>
      <c r="EH85" s="291"/>
      <c r="EI85" s="291"/>
      <c r="EJ85" s="291"/>
      <c r="EK85" s="291"/>
      <c r="EL85" s="291"/>
      <c r="EM85" s="291"/>
      <c r="EN85" s="291"/>
      <c r="EO85" s="291"/>
      <c r="EP85" s="291"/>
      <c r="EQ85" s="291"/>
      <c r="ER85" s="291"/>
      <c r="ES85" s="291"/>
      <c r="ET85" s="291"/>
      <c r="EU85" s="291"/>
      <c r="EV85" s="291"/>
      <c r="EW85" s="291"/>
      <c r="EX85" s="291"/>
      <c r="EY85" s="291"/>
      <c r="EZ85" s="291"/>
      <c r="FA85" s="291"/>
      <c r="FB85" s="291"/>
      <c r="FC85" s="291"/>
      <c r="FD85" s="291"/>
      <c r="FE85" s="291"/>
      <c r="FF85" s="291"/>
      <c r="FG85" s="291"/>
      <c r="FH85" s="291"/>
      <c r="FI85" s="291"/>
      <c r="FJ85" s="291"/>
      <c r="FK85" s="291"/>
      <c r="FL85" s="291"/>
      <c r="FM85" s="291"/>
      <c r="FN85" s="291"/>
      <c r="FO85" s="291"/>
      <c r="FP85" s="291"/>
      <c r="FQ85" s="291"/>
      <c r="FR85" s="291"/>
      <c r="FS85" s="291"/>
      <c r="FT85" s="291"/>
      <c r="FU85" s="291"/>
      <c r="FV85" s="291"/>
      <c r="FW85" s="291"/>
      <c r="FX85" s="291"/>
      <c r="FY85" s="291"/>
      <c r="FZ85" s="291"/>
      <c r="GA85" s="291"/>
    </row>
    <row r="86" spans="1:183" ht="54" customHeight="1" x14ac:dyDescent="0.2">
      <c r="A86" s="445" t="s">
        <v>45</v>
      </c>
      <c r="B86" s="445"/>
      <c r="C86" s="445"/>
      <c r="D86" s="445"/>
      <c r="E86" s="445"/>
      <c r="F86" s="291"/>
      <c r="G86" s="206"/>
      <c r="H86" s="206"/>
      <c r="I86" s="206"/>
      <c r="J86" s="206"/>
      <c r="K86" s="206"/>
      <c r="L86" s="206"/>
      <c r="M86" s="206"/>
      <c r="N86" s="206"/>
      <c r="O86" s="206"/>
      <c r="P86" s="206"/>
      <c r="Q86" s="206"/>
      <c r="R86" s="206"/>
      <c r="S86" s="206"/>
      <c r="T86" s="206"/>
      <c r="U86" s="206"/>
      <c r="V86" s="206"/>
      <c r="W86" s="206"/>
      <c r="X86" s="206"/>
      <c r="Y86" s="206"/>
      <c r="Z86" s="206"/>
      <c r="AA86" s="206"/>
      <c r="AB86" s="206"/>
      <c r="AC86" s="206"/>
      <c r="AD86" s="206"/>
      <c r="AE86" s="291"/>
    </row>
    <row r="87" spans="1:183" ht="15" customHeight="1" x14ac:dyDescent="0.2">
      <c r="A87" s="206" t="s">
        <v>39</v>
      </c>
      <c r="B87" s="206"/>
      <c r="C87" s="206"/>
      <c r="D87" s="87"/>
      <c r="E87" s="87"/>
      <c r="F87" s="410"/>
      <c r="G87" s="206"/>
      <c r="H87" s="206"/>
      <c r="I87" s="206"/>
      <c r="J87" s="206"/>
      <c r="K87" s="206"/>
      <c r="L87" s="206"/>
      <c r="M87" s="206"/>
      <c r="N87" s="206"/>
      <c r="O87" s="206"/>
      <c r="P87" s="206"/>
      <c r="Q87" s="206"/>
      <c r="R87" s="206"/>
      <c r="S87" s="206"/>
      <c r="T87" s="206"/>
      <c r="U87" s="206"/>
      <c r="V87" s="206"/>
      <c r="W87" s="206"/>
      <c r="X87" s="206"/>
      <c r="Y87" s="206"/>
      <c r="Z87" s="206"/>
      <c r="AA87" s="206"/>
      <c r="AB87" s="206"/>
      <c r="AC87" s="206"/>
      <c r="AD87" s="206"/>
      <c r="AE87" s="291"/>
    </row>
    <row r="88" spans="1:183" ht="15" customHeight="1" x14ac:dyDescent="0.2">
      <c r="A88" s="445" t="s">
        <v>48</v>
      </c>
      <c r="B88" s="445"/>
      <c r="C88" s="445"/>
      <c r="D88" s="445"/>
      <c r="E88" s="445"/>
      <c r="F88" s="291"/>
      <c r="G88" s="206"/>
      <c r="H88" s="206"/>
      <c r="I88" s="206"/>
      <c r="J88" s="206"/>
      <c r="K88" s="206"/>
      <c r="L88" s="206"/>
      <c r="M88" s="206"/>
      <c r="N88" s="206"/>
      <c r="O88" s="206"/>
      <c r="P88" s="206"/>
      <c r="Q88" s="206"/>
      <c r="R88" s="206"/>
      <c r="S88" s="206"/>
      <c r="T88" s="206"/>
      <c r="U88" s="206"/>
      <c r="V88" s="206"/>
      <c r="W88" s="206"/>
      <c r="X88" s="206"/>
      <c r="Y88" s="206"/>
      <c r="Z88" s="206"/>
      <c r="AA88" s="206"/>
      <c r="AB88" s="206"/>
      <c r="AC88" s="206"/>
      <c r="AD88" s="206"/>
      <c r="AE88" s="291"/>
    </row>
    <row r="89" spans="1:183" ht="15" customHeight="1" x14ac:dyDescent="0.2">
      <c r="A89" s="448" t="s">
        <v>46</v>
      </c>
      <c r="B89" s="448"/>
      <c r="C89" s="448"/>
      <c r="D89" s="448"/>
      <c r="E89" s="448"/>
      <c r="F89" s="411"/>
      <c r="G89" s="211"/>
      <c r="H89" s="211"/>
      <c r="I89" s="211"/>
      <c r="J89" s="211"/>
      <c r="K89" s="211"/>
      <c r="L89" s="211"/>
      <c r="M89" s="211"/>
      <c r="N89" s="211"/>
      <c r="O89" s="211"/>
      <c r="P89" s="211"/>
      <c r="Q89" s="211"/>
      <c r="R89" s="211"/>
      <c r="S89" s="211"/>
      <c r="T89" s="211"/>
      <c r="U89" s="211"/>
      <c r="V89" s="211"/>
      <c r="W89" s="211"/>
      <c r="X89" s="211"/>
      <c r="Y89" s="211"/>
      <c r="Z89" s="211"/>
      <c r="AA89" s="211"/>
      <c r="AB89" s="211"/>
      <c r="AC89" s="211"/>
      <c r="AD89" s="211"/>
    </row>
    <row r="90" spans="1:183" ht="18" customHeight="1" x14ac:dyDescent="0.2">
      <c r="A90" s="448" t="s">
        <v>47</v>
      </c>
      <c r="B90" s="448"/>
      <c r="C90" s="448"/>
      <c r="D90" s="448"/>
      <c r="E90" s="448"/>
      <c r="F90" s="411"/>
      <c r="G90" s="211"/>
      <c r="H90" s="211"/>
      <c r="I90" s="211"/>
      <c r="J90" s="211"/>
      <c r="K90" s="211"/>
      <c r="L90" s="211"/>
      <c r="M90" s="211"/>
      <c r="N90" s="211"/>
      <c r="O90" s="211"/>
      <c r="P90" s="211"/>
      <c r="Q90" s="211"/>
      <c r="R90" s="211"/>
      <c r="S90" s="211"/>
      <c r="T90" s="211"/>
      <c r="U90" s="211"/>
      <c r="V90" s="211"/>
      <c r="W90" s="211"/>
      <c r="X90" s="211"/>
      <c r="Y90" s="211"/>
      <c r="Z90" s="211"/>
      <c r="AA90" s="211"/>
      <c r="AB90" s="211"/>
      <c r="AC90" s="211"/>
      <c r="AD90" s="211"/>
    </row>
    <row r="91" spans="1:183" ht="15" hidden="1" customHeight="1" x14ac:dyDescent="0.2">
      <c r="A91" s="445"/>
      <c r="B91" s="445"/>
      <c r="C91" s="445"/>
      <c r="D91" s="445"/>
      <c r="E91" s="445"/>
      <c r="F91" s="291"/>
      <c r="G91" s="206"/>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row>
    <row r="92" spans="1:183" ht="15" customHeight="1" x14ac:dyDescent="0.2">
      <c r="A92" s="445" t="s">
        <v>40</v>
      </c>
      <c r="B92" s="445"/>
      <c r="C92" s="445"/>
      <c r="D92" s="445"/>
      <c r="E92" s="445"/>
      <c r="F92" s="291"/>
      <c r="G92" s="206"/>
      <c r="H92" s="206"/>
      <c r="I92" s="206"/>
      <c r="J92" s="206"/>
      <c r="K92" s="206"/>
      <c r="L92" s="206"/>
      <c r="M92" s="206"/>
      <c r="N92" s="206"/>
      <c r="O92" s="206"/>
      <c r="P92" s="206"/>
      <c r="Q92" s="206"/>
      <c r="R92" s="206"/>
      <c r="S92" s="206"/>
      <c r="T92" s="206"/>
      <c r="U92" s="206"/>
      <c r="V92" s="206"/>
      <c r="W92" s="206"/>
      <c r="X92" s="206"/>
      <c r="Y92" s="206"/>
      <c r="Z92" s="206"/>
      <c r="AA92" s="206"/>
      <c r="AB92" s="206"/>
      <c r="AC92" s="206"/>
      <c r="AD92" s="206"/>
    </row>
    <row r="94" spans="1:183" x14ac:dyDescent="0.2">
      <c r="A94" s="442"/>
      <c r="B94" s="442"/>
      <c r="C94" s="442"/>
      <c r="D94" s="442"/>
      <c r="E94" s="442"/>
      <c r="F94" s="412"/>
      <c r="G94" s="209"/>
      <c r="H94" s="209"/>
      <c r="I94" s="209"/>
      <c r="J94" s="209"/>
      <c r="K94" s="209"/>
      <c r="L94" s="209"/>
      <c r="M94" s="209"/>
      <c r="N94" s="209"/>
      <c r="O94" s="209"/>
      <c r="P94" s="209"/>
      <c r="Q94" s="209"/>
      <c r="R94" s="209"/>
      <c r="S94" s="209"/>
      <c r="T94" s="209"/>
      <c r="U94" s="209"/>
      <c r="V94" s="209"/>
      <c r="W94" s="209"/>
      <c r="X94" s="209"/>
      <c r="Y94" s="209"/>
      <c r="Z94" s="209"/>
      <c r="AA94" s="209"/>
      <c r="AB94" s="209"/>
      <c r="AC94" s="209"/>
      <c r="AD94" s="209"/>
    </row>
  </sheetData>
  <mergeCells count="53">
    <mergeCell ref="AB3:AB4"/>
    <mergeCell ref="AC3:AC4"/>
    <mergeCell ref="AD3:AD4"/>
    <mergeCell ref="G2:AD2"/>
    <mergeCell ref="V3:V4"/>
    <mergeCell ref="W3:W4"/>
    <mergeCell ref="X3:X4"/>
    <mergeCell ref="Y3:Y4"/>
    <mergeCell ref="Z3:Z4"/>
    <mergeCell ref="AA3:AA4"/>
    <mergeCell ref="P3:P4"/>
    <mergeCell ref="Q3:Q4"/>
    <mergeCell ref="R3:R4"/>
    <mergeCell ref="S3:S4"/>
    <mergeCell ref="T3:T4"/>
    <mergeCell ref="U3:U4"/>
    <mergeCell ref="J3:J4"/>
    <mergeCell ref="K3:K4"/>
    <mergeCell ref="L3:L4"/>
    <mergeCell ref="M3:M4"/>
    <mergeCell ref="N3:N4"/>
    <mergeCell ref="O3:O4"/>
    <mergeCell ref="A88:E88"/>
    <mergeCell ref="A89:E89"/>
    <mergeCell ref="A90:E90"/>
    <mergeCell ref="A91:E91"/>
    <mergeCell ref="A70:D70"/>
    <mergeCell ref="A71:D71"/>
    <mergeCell ref="A72:D72"/>
    <mergeCell ref="A73:D73"/>
    <mergeCell ref="A76:D76"/>
    <mergeCell ref="A78:D78"/>
    <mergeCell ref="A34:D34"/>
    <mergeCell ref="A51:D51"/>
    <mergeCell ref="A63:D63"/>
    <mergeCell ref="A65:D65"/>
    <mergeCell ref="A66:D66"/>
    <mergeCell ref="H3:H4"/>
    <mergeCell ref="I3:I4"/>
    <mergeCell ref="A92:E92"/>
    <mergeCell ref="A94:E94"/>
    <mergeCell ref="A80:E80"/>
    <mergeCell ref="A81:E81"/>
    <mergeCell ref="A82:E82"/>
    <mergeCell ref="A83:E83"/>
    <mergeCell ref="A84:E85"/>
    <mergeCell ref="A86:E86"/>
    <mergeCell ref="A69:D69"/>
    <mergeCell ref="B1:E1"/>
    <mergeCell ref="A4:E4"/>
    <mergeCell ref="A16:D16"/>
    <mergeCell ref="A21:D21"/>
    <mergeCell ref="G3:G4"/>
  </mergeCells>
  <printOptions horizontalCentered="1"/>
  <pageMargins left="0.19685039370078741" right="0.19685039370078741" top="0.35433070866141736" bottom="0.39370078740157483" header="0.19685039370078741" footer="0.19685039370078741"/>
  <pageSetup paperSize="9" scale="87" orientation="landscape" horizontalDpi="300" verticalDpi="300" r:id="rId1"/>
  <headerFooter alignWithMargins="0">
    <oddHeader xml:space="preserve">&amp;L&amp;"Arial,Gras"ANNEXE III - CONTRAT SUBVENTION &amp;"Arial,Normal"
</oddHeader>
    <oddFooter>&amp;L&amp;"Arial,Gras"DAJ_M019_v02 
&amp;"Arial,Normal"janvier 2021&amp;R&amp;9Page &amp;P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F111"/>
  <sheetViews>
    <sheetView showGridLines="0" zoomScaleNormal="100" workbookViewId="0">
      <pane ySplit="3" topLeftCell="A4" activePane="bottomLeft" state="frozen"/>
      <selection pane="bottomLeft" activeCell="B87" sqref="B87"/>
    </sheetView>
  </sheetViews>
  <sheetFormatPr baseColWidth="10" defaultColWidth="9.140625" defaultRowHeight="12.75" x14ac:dyDescent="0.2"/>
  <cols>
    <col min="1" max="1" width="61.5703125" style="111" customWidth="1"/>
    <col min="2" max="2" width="53.5703125" customWidth="1"/>
    <col min="3" max="3" width="51.5703125" customWidth="1"/>
    <col min="4" max="4" width="15.42578125" customWidth="1"/>
  </cols>
  <sheetData>
    <row r="1" spans="1:6" ht="13.5" thickBot="1" x14ac:dyDescent="0.25">
      <c r="A1" s="129" t="s">
        <v>36</v>
      </c>
      <c r="B1" s="475" t="s">
        <v>1</v>
      </c>
      <c r="C1" s="476"/>
    </row>
    <row r="2" spans="1:6" s="17" customFormat="1" ht="12.75" customHeight="1" x14ac:dyDescent="0.2">
      <c r="A2" s="18" t="s">
        <v>24</v>
      </c>
      <c r="B2" s="16" t="s">
        <v>49</v>
      </c>
      <c r="C2" s="16" t="s">
        <v>38</v>
      </c>
      <c r="D2"/>
      <c r="E2"/>
      <c r="F2"/>
    </row>
    <row r="3" spans="1:6" s="17" customFormat="1" ht="64.5" thickBot="1" x14ac:dyDescent="0.25">
      <c r="A3" s="130"/>
      <c r="B3" s="131" t="s">
        <v>64</v>
      </c>
      <c r="C3" s="131" t="s">
        <v>58</v>
      </c>
      <c r="D3"/>
      <c r="E3"/>
      <c r="F3"/>
    </row>
    <row r="4" spans="1:6" ht="21" customHeight="1" x14ac:dyDescent="0.2">
      <c r="A4" s="132" t="s">
        <v>3</v>
      </c>
      <c r="B4" s="133"/>
      <c r="C4" s="134"/>
    </row>
    <row r="5" spans="1:6" ht="25.5" x14ac:dyDescent="0.2">
      <c r="A5" s="98" t="s">
        <v>20</v>
      </c>
      <c r="B5" s="4"/>
      <c r="C5" s="135"/>
    </row>
    <row r="6" spans="1:6" x14ac:dyDescent="0.2">
      <c r="A6" s="98" t="s">
        <v>4</v>
      </c>
      <c r="B6" s="4"/>
      <c r="C6" s="135"/>
    </row>
    <row r="7" spans="1:6" ht="69" customHeight="1" x14ac:dyDescent="0.2">
      <c r="A7" s="70" t="s">
        <v>107</v>
      </c>
      <c r="B7" s="69" t="s">
        <v>133</v>
      </c>
      <c r="C7" s="136" t="s">
        <v>134</v>
      </c>
    </row>
    <row r="8" spans="1:6" ht="81.400000000000006" customHeight="1" x14ac:dyDescent="0.2">
      <c r="A8" s="70" t="s">
        <v>112</v>
      </c>
      <c r="B8" s="71" t="s">
        <v>137</v>
      </c>
      <c r="C8" s="136" t="s">
        <v>135</v>
      </c>
    </row>
    <row r="9" spans="1:6" ht="75.400000000000006" customHeight="1" x14ac:dyDescent="0.2">
      <c r="A9" s="70" t="s">
        <v>73</v>
      </c>
      <c r="B9" s="72" t="s">
        <v>86</v>
      </c>
      <c r="C9" s="136" t="s">
        <v>136</v>
      </c>
    </row>
    <row r="10" spans="1:6" ht="62.65" customHeight="1" x14ac:dyDescent="0.2">
      <c r="A10" s="70" t="s">
        <v>141</v>
      </c>
      <c r="B10" s="73" t="s">
        <v>138</v>
      </c>
      <c r="C10" s="136" t="s">
        <v>142</v>
      </c>
    </row>
    <row r="11" spans="1:6" ht="58.9" customHeight="1" x14ac:dyDescent="0.2">
      <c r="A11" s="70" t="s">
        <v>109</v>
      </c>
      <c r="B11" s="74" t="s">
        <v>139</v>
      </c>
      <c r="C11" s="136" t="s">
        <v>89</v>
      </c>
    </row>
    <row r="12" spans="1:6" ht="63.75" x14ac:dyDescent="0.2">
      <c r="A12" s="70" t="s">
        <v>114</v>
      </c>
      <c r="B12" s="75" t="s">
        <v>140</v>
      </c>
      <c r="C12" s="136" t="s">
        <v>145</v>
      </c>
    </row>
    <row r="13" spans="1:6" x14ac:dyDescent="0.2">
      <c r="A13" s="98" t="s">
        <v>44</v>
      </c>
      <c r="B13" s="4"/>
      <c r="C13" s="135"/>
    </row>
    <row r="14" spans="1:6" ht="58.15" customHeight="1" x14ac:dyDescent="0.2">
      <c r="A14" s="70" t="s">
        <v>115</v>
      </c>
      <c r="B14" s="74" t="s">
        <v>87</v>
      </c>
      <c r="C14" s="136" t="s">
        <v>143</v>
      </c>
    </row>
    <row r="15" spans="1:6" ht="61.15" customHeight="1" thickBot="1" x14ac:dyDescent="0.25">
      <c r="A15" s="137" t="s">
        <v>116</v>
      </c>
      <c r="B15" s="138" t="s">
        <v>88</v>
      </c>
      <c r="C15" s="139" t="s">
        <v>144</v>
      </c>
    </row>
    <row r="16" spans="1:6" s="474" customFormat="1" ht="26.25" customHeight="1" x14ac:dyDescent="0.2">
      <c r="A16" s="472" t="s">
        <v>19</v>
      </c>
      <c r="B16" s="473"/>
      <c r="C16" s="473"/>
      <c r="D16" s="473"/>
      <c r="E16" s="473"/>
      <c r="F16" s="473"/>
    </row>
    <row r="17" spans="1:3" x14ac:dyDescent="0.2">
      <c r="A17" s="98" t="s">
        <v>21</v>
      </c>
      <c r="B17" s="4"/>
      <c r="C17" s="2"/>
    </row>
    <row r="18" spans="1:3" x14ac:dyDescent="0.2">
      <c r="A18" s="98" t="s">
        <v>31</v>
      </c>
      <c r="B18" s="4"/>
      <c r="C18" s="2"/>
    </row>
    <row r="19" spans="1:3" x14ac:dyDescent="0.2">
      <c r="A19" s="98" t="s">
        <v>32</v>
      </c>
      <c r="B19" s="4"/>
      <c r="C19" s="2"/>
    </row>
    <row r="20" spans="1:3" ht="66" customHeight="1" x14ac:dyDescent="0.2">
      <c r="A20" s="70" t="s">
        <v>117</v>
      </c>
      <c r="B20" s="74" t="s">
        <v>118</v>
      </c>
      <c r="C20" s="65" t="s">
        <v>186</v>
      </c>
    </row>
    <row r="21" spans="1:3" x14ac:dyDescent="0.2">
      <c r="A21" s="98" t="s">
        <v>5</v>
      </c>
      <c r="B21" s="4"/>
      <c r="C21" s="2"/>
    </row>
    <row r="22" spans="1:3" x14ac:dyDescent="0.2">
      <c r="A22" s="99" t="s">
        <v>6</v>
      </c>
      <c r="B22" s="6"/>
      <c r="C22" s="7"/>
    </row>
    <row r="23" spans="1:3" x14ac:dyDescent="0.2">
      <c r="A23" s="68" t="s">
        <v>22</v>
      </c>
      <c r="B23" s="3"/>
      <c r="C23" s="1"/>
    </row>
    <row r="24" spans="1:3" ht="38.25" x14ac:dyDescent="0.2">
      <c r="A24" s="100" t="s">
        <v>15</v>
      </c>
      <c r="B24" s="76" t="s">
        <v>184</v>
      </c>
      <c r="C24" s="65" t="s">
        <v>185</v>
      </c>
    </row>
    <row r="25" spans="1:3" x14ac:dyDescent="0.2">
      <c r="A25" s="100" t="s">
        <v>12</v>
      </c>
      <c r="B25" s="8"/>
      <c r="C25" s="63"/>
    </row>
    <row r="26" spans="1:3" ht="76.900000000000006" customHeight="1" x14ac:dyDescent="0.2">
      <c r="A26" s="75" t="s">
        <v>76</v>
      </c>
      <c r="B26" s="77" t="s">
        <v>119</v>
      </c>
      <c r="C26" s="75" t="s">
        <v>120</v>
      </c>
    </row>
    <row r="27" spans="1:3" s="471" customFormat="1" x14ac:dyDescent="0.2">
      <c r="A27" s="469" t="s">
        <v>7</v>
      </c>
      <c r="B27" s="470"/>
      <c r="C27" s="470"/>
    </row>
    <row r="28" spans="1:3" x14ac:dyDescent="0.2">
      <c r="A28" s="68" t="s">
        <v>29</v>
      </c>
      <c r="B28" s="3"/>
      <c r="C28" s="1"/>
    </row>
    <row r="29" spans="1:3" x14ac:dyDescent="0.2">
      <c r="A29" s="100" t="s">
        <v>8</v>
      </c>
      <c r="B29" s="8"/>
      <c r="C29" s="5"/>
    </row>
    <row r="30" spans="1:3" ht="61.9" customHeight="1" x14ac:dyDescent="0.2">
      <c r="A30" s="70" t="s">
        <v>121</v>
      </c>
      <c r="B30" s="65" t="s">
        <v>122</v>
      </c>
      <c r="C30" s="65" t="s">
        <v>123</v>
      </c>
    </row>
    <row r="31" spans="1:3" x14ac:dyDescent="0.2">
      <c r="A31" s="100" t="s">
        <v>34</v>
      </c>
      <c r="B31" s="8"/>
      <c r="C31" s="5"/>
    </row>
    <row r="32" spans="1:3" ht="25.5" x14ac:dyDescent="0.2">
      <c r="A32" s="101" t="s">
        <v>124</v>
      </c>
      <c r="B32" s="75" t="s">
        <v>149</v>
      </c>
      <c r="C32" s="65" t="s">
        <v>148</v>
      </c>
    </row>
    <row r="33" spans="1:3" ht="25.5" x14ac:dyDescent="0.2">
      <c r="A33" s="101" t="s">
        <v>126</v>
      </c>
      <c r="B33" s="75" t="s">
        <v>150</v>
      </c>
      <c r="C33" s="65" t="s">
        <v>151</v>
      </c>
    </row>
    <row r="34" spans="1:3" ht="38.25" x14ac:dyDescent="0.2">
      <c r="A34" s="101" t="s">
        <v>125</v>
      </c>
      <c r="B34" s="65" t="s">
        <v>146</v>
      </c>
      <c r="C34" s="65" t="s">
        <v>152</v>
      </c>
    </row>
    <row r="35" spans="1:3" ht="25.5" x14ac:dyDescent="0.2">
      <c r="A35" s="101" t="s">
        <v>127</v>
      </c>
      <c r="B35" s="65" t="s">
        <v>147</v>
      </c>
      <c r="C35" s="65" t="s">
        <v>153</v>
      </c>
    </row>
    <row r="36" spans="1:3" ht="55.15" customHeight="1" x14ac:dyDescent="0.2">
      <c r="A36" s="102" t="s">
        <v>128</v>
      </c>
      <c r="B36" s="65" t="s">
        <v>90</v>
      </c>
      <c r="C36" s="65" t="s">
        <v>154</v>
      </c>
    </row>
    <row r="37" spans="1:3" ht="47.65" customHeight="1" x14ac:dyDescent="0.2">
      <c r="A37" s="102" t="s">
        <v>129</v>
      </c>
      <c r="B37" s="75" t="s">
        <v>91</v>
      </c>
      <c r="C37" s="65" t="s">
        <v>155</v>
      </c>
    </row>
    <row r="38" spans="1:3" ht="25.5" x14ac:dyDescent="0.2">
      <c r="A38" s="70" t="s">
        <v>130</v>
      </c>
      <c r="B38" s="76" t="s">
        <v>156</v>
      </c>
      <c r="C38" s="65" t="s">
        <v>161</v>
      </c>
    </row>
    <row r="39" spans="1:3" ht="25.5" x14ac:dyDescent="0.2">
      <c r="A39" s="70" t="s">
        <v>131</v>
      </c>
      <c r="B39" s="76" t="s">
        <v>157</v>
      </c>
      <c r="C39" s="65" t="s">
        <v>159</v>
      </c>
    </row>
    <row r="40" spans="1:3" ht="25.5" x14ac:dyDescent="0.2">
      <c r="A40" s="70" t="s">
        <v>132</v>
      </c>
      <c r="B40" s="64" t="s">
        <v>158</v>
      </c>
      <c r="C40" s="65" t="s">
        <v>160</v>
      </c>
    </row>
    <row r="41" spans="1:3" ht="27" customHeight="1" x14ac:dyDescent="0.2">
      <c r="A41" s="127" t="s">
        <v>16</v>
      </c>
      <c r="B41" s="127"/>
      <c r="C41" s="127"/>
    </row>
    <row r="42" spans="1:3" s="105" customFormat="1" ht="25.5" x14ac:dyDescent="0.2">
      <c r="A42" s="107" t="s">
        <v>194</v>
      </c>
      <c r="B42" s="78" t="s">
        <v>195</v>
      </c>
      <c r="C42" s="75" t="s">
        <v>196</v>
      </c>
    </row>
    <row r="43" spans="1:3" s="105" customFormat="1" ht="25.5" x14ac:dyDescent="0.2">
      <c r="A43" s="107" t="s">
        <v>188</v>
      </c>
      <c r="B43" s="78" t="s">
        <v>198</v>
      </c>
      <c r="C43" s="75" t="s">
        <v>197</v>
      </c>
    </row>
    <row r="44" spans="1:3" s="105" customFormat="1" ht="25.5" x14ac:dyDescent="0.2">
      <c r="A44" s="107" t="s">
        <v>189</v>
      </c>
      <c r="B44" s="78" t="s">
        <v>199</v>
      </c>
      <c r="C44" s="75" t="s">
        <v>201</v>
      </c>
    </row>
    <row r="45" spans="1:3" s="105" customFormat="1" ht="25.5" x14ac:dyDescent="0.2">
      <c r="A45" s="107" t="s">
        <v>190</v>
      </c>
      <c r="B45" s="78" t="s">
        <v>200</v>
      </c>
      <c r="C45" s="75" t="s">
        <v>202</v>
      </c>
    </row>
    <row r="46" spans="1:3" s="105" customFormat="1" ht="39.4" customHeight="1" x14ac:dyDescent="0.2">
      <c r="A46" s="107" t="s">
        <v>191</v>
      </c>
      <c r="B46" s="79" t="s">
        <v>203</v>
      </c>
      <c r="C46" s="75" t="s">
        <v>204</v>
      </c>
    </row>
    <row r="47" spans="1:3" s="105" customFormat="1" ht="39.4" customHeight="1" x14ac:dyDescent="0.2">
      <c r="A47" s="110" t="s">
        <v>192</v>
      </c>
      <c r="B47" s="79" t="s">
        <v>205</v>
      </c>
      <c r="C47" s="75" t="s">
        <v>206</v>
      </c>
    </row>
    <row r="48" spans="1:3" s="105" customFormat="1" ht="39.4" customHeight="1" x14ac:dyDescent="0.2">
      <c r="A48" s="110" t="s">
        <v>193</v>
      </c>
      <c r="B48" s="79" t="s">
        <v>207</v>
      </c>
      <c r="C48" s="75" t="s">
        <v>208</v>
      </c>
    </row>
    <row r="49" spans="1:3" ht="21" customHeight="1" x14ac:dyDescent="0.2">
      <c r="A49" s="127" t="s">
        <v>23</v>
      </c>
      <c r="B49" s="3"/>
      <c r="C49" s="1"/>
    </row>
    <row r="50" spans="1:3" ht="27" customHeight="1" x14ac:dyDescent="0.2">
      <c r="A50" s="128" t="s">
        <v>177</v>
      </c>
      <c r="B50" s="74" t="s">
        <v>179</v>
      </c>
      <c r="C50" s="74" t="s">
        <v>180</v>
      </c>
    </row>
    <row r="51" spans="1:3" ht="27" customHeight="1" x14ac:dyDescent="0.2">
      <c r="A51" s="96" t="s">
        <v>217</v>
      </c>
      <c r="B51" s="74" t="s">
        <v>176</v>
      </c>
      <c r="C51" s="74" t="s">
        <v>178</v>
      </c>
    </row>
    <row r="52" spans="1:3" ht="27" customHeight="1" x14ac:dyDescent="0.2">
      <c r="A52" s="96" t="s">
        <v>218</v>
      </c>
      <c r="B52" s="74" t="s">
        <v>162</v>
      </c>
      <c r="C52" s="74" t="s">
        <v>163</v>
      </c>
    </row>
    <row r="53" spans="1:3" ht="27.75" customHeight="1" x14ac:dyDescent="0.2">
      <c r="A53" s="127" t="s">
        <v>266</v>
      </c>
      <c r="B53" s="124"/>
      <c r="C53" s="124"/>
    </row>
    <row r="54" spans="1:3" ht="38.25" x14ac:dyDescent="0.2">
      <c r="A54" s="75" t="s">
        <v>219</v>
      </c>
      <c r="B54" s="79" t="s">
        <v>279</v>
      </c>
      <c r="C54" s="101" t="s">
        <v>280</v>
      </c>
    </row>
    <row r="55" spans="1:3" s="105" customFormat="1" ht="25.5" x14ac:dyDescent="0.2">
      <c r="A55" s="75" t="s">
        <v>220</v>
      </c>
      <c r="B55" s="79" t="s">
        <v>267</v>
      </c>
      <c r="C55" s="75" t="s">
        <v>281</v>
      </c>
    </row>
    <row r="56" spans="1:3" ht="25.5" x14ac:dyDescent="0.2">
      <c r="A56" s="75" t="s">
        <v>221</v>
      </c>
      <c r="B56" s="79" t="s">
        <v>268</v>
      </c>
      <c r="C56" s="75" t="s">
        <v>282</v>
      </c>
    </row>
    <row r="57" spans="1:3" ht="35.25" customHeight="1" x14ac:dyDescent="0.2">
      <c r="A57" s="127" t="s">
        <v>222</v>
      </c>
      <c r="B57" s="124"/>
      <c r="C57" s="124"/>
    </row>
    <row r="58" spans="1:3" s="105" customFormat="1" ht="39" customHeight="1" x14ac:dyDescent="0.2">
      <c r="A58" s="125" t="s">
        <v>249</v>
      </c>
      <c r="B58" s="79" t="s">
        <v>284</v>
      </c>
      <c r="C58" s="75" t="s">
        <v>285</v>
      </c>
    </row>
    <row r="59" spans="1:3" s="105" customFormat="1" ht="38.25" x14ac:dyDescent="0.2">
      <c r="A59" s="126" t="s">
        <v>223</v>
      </c>
      <c r="B59" s="79" t="s">
        <v>286</v>
      </c>
      <c r="C59" s="75" t="s">
        <v>280</v>
      </c>
    </row>
    <row r="60" spans="1:3" s="105" customFormat="1" ht="39" customHeight="1" x14ac:dyDescent="0.2">
      <c r="A60" s="126" t="s">
        <v>250</v>
      </c>
      <c r="B60" s="79" t="s">
        <v>287</v>
      </c>
      <c r="C60" s="75" t="s">
        <v>288</v>
      </c>
    </row>
    <row r="61" spans="1:3" s="105" customFormat="1" ht="39" customHeight="1" x14ac:dyDescent="0.2">
      <c r="A61" s="126" t="s">
        <v>251</v>
      </c>
      <c r="B61" s="79" t="s">
        <v>324</v>
      </c>
      <c r="C61" s="75" t="s">
        <v>289</v>
      </c>
    </row>
    <row r="62" spans="1:3" ht="51.75" customHeight="1" x14ac:dyDescent="0.2">
      <c r="A62" s="127" t="s">
        <v>224</v>
      </c>
      <c r="B62" s="124"/>
      <c r="C62" s="124"/>
    </row>
    <row r="63" spans="1:3" ht="63.75" x14ac:dyDescent="0.2">
      <c r="A63" s="70" t="s">
        <v>290</v>
      </c>
      <c r="B63" s="79" t="s">
        <v>283</v>
      </c>
      <c r="C63" s="79" t="s">
        <v>291</v>
      </c>
    </row>
    <row r="64" spans="1:3" ht="36.75" customHeight="1" x14ac:dyDescent="0.2">
      <c r="A64" s="70" t="s">
        <v>257</v>
      </c>
      <c r="B64" s="79" t="s">
        <v>292</v>
      </c>
      <c r="C64" s="79" t="s">
        <v>317</v>
      </c>
    </row>
    <row r="65" spans="1:3" ht="36.75" customHeight="1" x14ac:dyDescent="0.2">
      <c r="A65" s="70" t="s">
        <v>258</v>
      </c>
      <c r="B65" s="79" t="s">
        <v>293</v>
      </c>
      <c r="C65" s="79" t="s">
        <v>288</v>
      </c>
    </row>
    <row r="66" spans="1:3" ht="36.75" customHeight="1" x14ac:dyDescent="0.2">
      <c r="A66" s="70" t="s">
        <v>259</v>
      </c>
      <c r="B66" s="79" t="s">
        <v>294</v>
      </c>
      <c r="C66" s="79" t="s">
        <v>289</v>
      </c>
    </row>
    <row r="67" spans="1:3" ht="57" customHeight="1" x14ac:dyDescent="0.2">
      <c r="A67" s="70" t="s">
        <v>260</v>
      </c>
      <c r="B67" s="79" t="s">
        <v>295</v>
      </c>
      <c r="C67" s="79" t="s">
        <v>296</v>
      </c>
    </row>
    <row r="68" spans="1:3" ht="36.75" customHeight="1" x14ac:dyDescent="0.2">
      <c r="A68" s="70" t="s">
        <v>225</v>
      </c>
      <c r="B68" s="75" t="s">
        <v>92</v>
      </c>
      <c r="C68" s="75" t="s">
        <v>164</v>
      </c>
    </row>
    <row r="69" spans="1:3" ht="33.75" customHeight="1" x14ac:dyDescent="0.2">
      <c r="A69" s="127" t="s">
        <v>269</v>
      </c>
      <c r="B69" s="124"/>
      <c r="C69" s="124"/>
    </row>
    <row r="70" spans="1:3" ht="44.25" customHeight="1" x14ac:dyDescent="0.2">
      <c r="A70" s="70" t="s">
        <v>226</v>
      </c>
      <c r="B70" s="79" t="s">
        <v>297</v>
      </c>
      <c r="C70" s="79" t="s">
        <v>285</v>
      </c>
    </row>
    <row r="71" spans="1:3" ht="44.25" customHeight="1" x14ac:dyDescent="0.2">
      <c r="A71" s="70" t="s">
        <v>227</v>
      </c>
      <c r="B71" s="79" t="s">
        <v>315</v>
      </c>
      <c r="C71" s="79" t="s">
        <v>316</v>
      </c>
    </row>
    <row r="72" spans="1:3" ht="63.75" x14ac:dyDescent="0.2">
      <c r="A72" s="127" t="s">
        <v>270</v>
      </c>
      <c r="B72" s="127"/>
      <c r="C72" s="127"/>
    </row>
    <row r="73" spans="1:3" s="105" customFormat="1" ht="31.5" customHeight="1" x14ac:dyDescent="0.2">
      <c r="A73" s="96" t="s">
        <v>271</v>
      </c>
      <c r="B73" s="79" t="s">
        <v>298</v>
      </c>
      <c r="C73" s="79" t="s">
        <v>299</v>
      </c>
    </row>
    <row r="74" spans="1:3" s="105" customFormat="1" ht="31.5" customHeight="1" x14ac:dyDescent="0.2">
      <c r="A74" s="96" t="s">
        <v>272</v>
      </c>
      <c r="B74" s="79" t="s">
        <v>300</v>
      </c>
      <c r="C74" s="79" t="s">
        <v>301</v>
      </c>
    </row>
    <row r="75" spans="1:3" s="105" customFormat="1" ht="31.5" customHeight="1" x14ac:dyDescent="0.2">
      <c r="A75" s="70" t="s">
        <v>273</v>
      </c>
      <c r="B75" s="79" t="s">
        <v>302</v>
      </c>
      <c r="C75" s="79" t="s">
        <v>303</v>
      </c>
    </row>
    <row r="76" spans="1:3" s="105" customFormat="1" ht="31.5" customHeight="1" x14ac:dyDescent="0.2">
      <c r="A76" s="70" t="s">
        <v>274</v>
      </c>
      <c r="B76" s="79" t="s">
        <v>304</v>
      </c>
      <c r="C76" s="123" t="s">
        <v>305</v>
      </c>
    </row>
    <row r="77" spans="1:3" ht="51" x14ac:dyDescent="0.2">
      <c r="A77" s="127" t="s">
        <v>275</v>
      </c>
      <c r="B77" s="127"/>
      <c r="C77" s="127"/>
    </row>
    <row r="78" spans="1:3" ht="25.5" x14ac:dyDescent="0.2">
      <c r="A78" s="70" t="s">
        <v>263</v>
      </c>
      <c r="B78" s="79" t="s">
        <v>314</v>
      </c>
      <c r="C78" s="79" t="s">
        <v>318</v>
      </c>
    </row>
    <row r="79" spans="1:3" ht="25.5" x14ac:dyDescent="0.2">
      <c r="A79" s="70" t="s">
        <v>262</v>
      </c>
      <c r="B79" s="79" t="s">
        <v>312</v>
      </c>
      <c r="C79" s="79" t="s">
        <v>288</v>
      </c>
    </row>
    <row r="80" spans="1:3" ht="25.5" x14ac:dyDescent="0.2">
      <c r="A80" s="70" t="s">
        <v>228</v>
      </c>
      <c r="B80" s="79" t="s">
        <v>313</v>
      </c>
      <c r="C80" s="75" t="s">
        <v>289</v>
      </c>
    </row>
    <row r="81" spans="1:3" ht="24" customHeight="1" x14ac:dyDescent="0.2">
      <c r="A81" s="127" t="s">
        <v>276</v>
      </c>
      <c r="B81" s="127"/>
      <c r="C81" s="127"/>
    </row>
    <row r="82" spans="1:3" ht="25.5" x14ac:dyDescent="0.2">
      <c r="A82" s="70" t="s">
        <v>229</v>
      </c>
      <c r="B82" s="74" t="s">
        <v>93</v>
      </c>
      <c r="C82" s="75" t="s">
        <v>310</v>
      </c>
    </row>
    <row r="83" spans="1:3" ht="25.5" x14ac:dyDescent="0.2">
      <c r="A83" s="70" t="s">
        <v>230</v>
      </c>
      <c r="B83" s="74" t="s">
        <v>171</v>
      </c>
      <c r="C83" s="75" t="s">
        <v>309</v>
      </c>
    </row>
    <row r="84" spans="1:3" ht="25.5" x14ac:dyDescent="0.2">
      <c r="A84" s="70" t="s">
        <v>252</v>
      </c>
      <c r="B84" s="74" t="s">
        <v>307</v>
      </c>
      <c r="C84" s="75" t="s">
        <v>311</v>
      </c>
    </row>
    <row r="85" spans="1:3" ht="35.25" customHeight="1" x14ac:dyDescent="0.2">
      <c r="A85" s="70" t="s">
        <v>253</v>
      </c>
      <c r="B85" s="74" t="s">
        <v>94</v>
      </c>
      <c r="C85" s="75" t="s">
        <v>308</v>
      </c>
    </row>
    <row r="86" spans="1:3" ht="24" customHeight="1" x14ac:dyDescent="0.2">
      <c r="A86" s="127" t="s">
        <v>231</v>
      </c>
      <c r="B86" s="127"/>
      <c r="C86" s="127"/>
    </row>
    <row r="87" spans="1:3" ht="39" customHeight="1" x14ac:dyDescent="0.2">
      <c r="A87" s="70" t="s">
        <v>232</v>
      </c>
      <c r="B87" s="74" t="s">
        <v>170</v>
      </c>
      <c r="C87" s="65" t="s">
        <v>95</v>
      </c>
    </row>
    <row r="88" spans="1:3" ht="38.25" x14ac:dyDescent="0.2">
      <c r="A88" s="70" t="s">
        <v>234</v>
      </c>
      <c r="B88" s="74" t="s">
        <v>98</v>
      </c>
      <c r="C88" s="65" t="s">
        <v>96</v>
      </c>
    </row>
    <row r="89" spans="1:3" ht="38.25" x14ac:dyDescent="0.2">
      <c r="A89" s="70" t="s">
        <v>233</v>
      </c>
      <c r="B89" s="74" t="s">
        <v>97</v>
      </c>
      <c r="C89" s="65" t="s">
        <v>100</v>
      </c>
    </row>
    <row r="90" spans="1:3" ht="25.5" x14ac:dyDescent="0.2">
      <c r="A90" s="70" t="s">
        <v>235</v>
      </c>
      <c r="B90" s="74" t="s">
        <v>99</v>
      </c>
      <c r="C90" s="65" t="s">
        <v>181</v>
      </c>
    </row>
    <row r="91" spans="1:3" ht="25.5" x14ac:dyDescent="0.2">
      <c r="A91" s="70" t="s">
        <v>236</v>
      </c>
      <c r="B91" s="74" t="s">
        <v>101</v>
      </c>
      <c r="C91" s="65" t="s">
        <v>215</v>
      </c>
    </row>
    <row r="92" spans="1:3" ht="25.5" x14ac:dyDescent="0.2">
      <c r="A92" s="70" t="s">
        <v>237</v>
      </c>
      <c r="B92" s="74" t="s">
        <v>102</v>
      </c>
      <c r="C92" s="65" t="s">
        <v>175</v>
      </c>
    </row>
    <row r="93" spans="1:3" ht="38.25" x14ac:dyDescent="0.2">
      <c r="A93" s="70" t="s">
        <v>238</v>
      </c>
      <c r="B93" s="75" t="s">
        <v>103</v>
      </c>
      <c r="C93" s="65" t="s">
        <v>182</v>
      </c>
    </row>
    <row r="94" spans="1:3" ht="25.5" x14ac:dyDescent="0.2">
      <c r="A94" s="70" t="s">
        <v>239</v>
      </c>
      <c r="B94" s="74" t="s">
        <v>104</v>
      </c>
      <c r="C94" s="65" t="s">
        <v>183</v>
      </c>
    </row>
    <row r="95" spans="1:3" ht="25.5" x14ac:dyDescent="0.2">
      <c r="A95" s="127" t="s">
        <v>240</v>
      </c>
      <c r="B95" s="127"/>
      <c r="C95" s="127"/>
    </row>
    <row r="96" spans="1:3" ht="38.25" x14ac:dyDescent="0.2">
      <c r="A96" s="70" t="s">
        <v>261</v>
      </c>
      <c r="B96" s="79" t="s">
        <v>327</v>
      </c>
      <c r="C96" s="79" t="s">
        <v>328</v>
      </c>
    </row>
    <row r="97" spans="1:3" x14ac:dyDescent="0.2">
      <c r="A97" s="70" t="s">
        <v>241</v>
      </c>
      <c r="B97" s="79" t="s">
        <v>329</v>
      </c>
      <c r="C97" s="79" t="s">
        <v>330</v>
      </c>
    </row>
    <row r="98" spans="1:3" ht="25.5" x14ac:dyDescent="0.2">
      <c r="A98" s="70" t="s">
        <v>242</v>
      </c>
      <c r="B98" s="74" t="s">
        <v>331</v>
      </c>
      <c r="C98" s="75" t="s">
        <v>285</v>
      </c>
    </row>
    <row r="99" spans="1:3" x14ac:dyDescent="0.2">
      <c r="A99" s="127" t="s">
        <v>243</v>
      </c>
      <c r="B99" s="127"/>
      <c r="C99" s="127"/>
    </row>
    <row r="100" spans="1:3" ht="51" x14ac:dyDescent="0.2">
      <c r="A100" s="70" t="s">
        <v>256</v>
      </c>
      <c r="B100" s="79" t="s">
        <v>321</v>
      </c>
      <c r="C100" s="79" t="s">
        <v>322</v>
      </c>
    </row>
    <row r="101" spans="1:3" ht="25.5" x14ac:dyDescent="0.2">
      <c r="A101" s="70" t="s">
        <v>265</v>
      </c>
      <c r="B101" s="79" t="s">
        <v>323</v>
      </c>
      <c r="C101" s="79" t="s">
        <v>288</v>
      </c>
    </row>
    <row r="102" spans="1:3" ht="29.25" customHeight="1" x14ac:dyDescent="0.2">
      <c r="A102" s="70" t="s">
        <v>264</v>
      </c>
      <c r="B102" s="79" t="s">
        <v>325</v>
      </c>
      <c r="C102" s="75" t="s">
        <v>289</v>
      </c>
    </row>
    <row r="103" spans="1:3" ht="38.25" x14ac:dyDescent="0.2">
      <c r="A103" s="70" t="s">
        <v>254</v>
      </c>
      <c r="B103" s="79" t="s">
        <v>326</v>
      </c>
      <c r="C103" s="79" t="s">
        <v>288</v>
      </c>
    </row>
    <row r="104" spans="1:3" ht="38.25" x14ac:dyDescent="0.2">
      <c r="A104" s="70" t="s">
        <v>255</v>
      </c>
      <c r="B104" s="79" t="s">
        <v>326</v>
      </c>
      <c r="C104" s="79" t="s">
        <v>289</v>
      </c>
    </row>
    <row r="105" spans="1:3" s="105" customFormat="1" ht="32.25" customHeight="1" x14ac:dyDescent="0.2">
      <c r="A105" s="127" t="s">
        <v>278</v>
      </c>
      <c r="B105" s="127"/>
      <c r="C105" s="127"/>
    </row>
    <row r="106" spans="1:3" s="105" customFormat="1" ht="32.25" customHeight="1" x14ac:dyDescent="0.2">
      <c r="A106" s="103" t="s">
        <v>277</v>
      </c>
      <c r="B106" s="79" t="s">
        <v>209</v>
      </c>
      <c r="C106" s="75" t="s">
        <v>210</v>
      </c>
    </row>
    <row r="107" spans="1:3" s="105" customFormat="1" ht="32.25" customHeight="1" x14ac:dyDescent="0.2">
      <c r="A107" s="103" t="s">
        <v>244</v>
      </c>
      <c r="B107" s="79" t="s">
        <v>172</v>
      </c>
      <c r="C107" s="75" t="s">
        <v>211</v>
      </c>
    </row>
    <row r="108" spans="1:3" s="105" customFormat="1" ht="32.25" customHeight="1" x14ac:dyDescent="0.2">
      <c r="A108" s="103" t="s">
        <v>245</v>
      </c>
      <c r="B108" s="79" t="s">
        <v>173</v>
      </c>
      <c r="C108" s="75" t="s">
        <v>212</v>
      </c>
    </row>
    <row r="109" spans="1:3" s="105" customFormat="1" ht="32.25" customHeight="1" x14ac:dyDescent="0.2">
      <c r="A109" s="103" t="s">
        <v>246</v>
      </c>
      <c r="B109" s="79" t="s">
        <v>174</v>
      </c>
      <c r="C109" s="75" t="s">
        <v>306</v>
      </c>
    </row>
    <row r="110" spans="1:3" s="105" customFormat="1" ht="32.25" customHeight="1" x14ac:dyDescent="0.2">
      <c r="A110" s="103" t="s">
        <v>248</v>
      </c>
      <c r="B110" s="79" t="s">
        <v>319</v>
      </c>
      <c r="C110" s="75" t="s">
        <v>320</v>
      </c>
    </row>
    <row r="111" spans="1:3" s="105" customFormat="1" ht="32.25" customHeight="1" x14ac:dyDescent="0.2">
      <c r="A111" s="103" t="s">
        <v>247</v>
      </c>
      <c r="B111" s="79" t="s">
        <v>213</v>
      </c>
      <c r="C111" s="75" t="s">
        <v>214</v>
      </c>
    </row>
  </sheetData>
  <mergeCells count="3">
    <mergeCell ref="A27:XFD27"/>
    <mergeCell ref="A16:XFD16"/>
    <mergeCell ref="B1:C1"/>
  </mergeCells>
  <phoneticPr fontId="7" type="noConversion"/>
  <pageMargins left="0.31496062992125984" right="0.19685039370078741" top="0.35433070866141736" bottom="0.19685039370078741" header="0.15748031496062992" footer="0.19685039370078741"/>
  <pageSetup paperSize="9" orientation="landscape" r:id="rId1"/>
  <headerFooter alignWithMargins="0">
    <oddFooter>&amp;L&amp;9&amp;F</oddFooter>
  </headerFooter>
  <rowBreaks count="1" manualBreakCount="1">
    <brk id="48"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E31"/>
  <sheetViews>
    <sheetView view="pageLayout" zoomScaleNormal="100" workbookViewId="0">
      <selection activeCell="H11" sqref="H11"/>
    </sheetView>
  </sheetViews>
  <sheetFormatPr baseColWidth="10" defaultColWidth="9.140625" defaultRowHeight="15" x14ac:dyDescent="0.25"/>
  <cols>
    <col min="1" max="1" width="25.28515625" style="28" customWidth="1"/>
    <col min="2" max="2" width="50.85546875" style="28" customWidth="1"/>
    <col min="3" max="3" width="12" style="28" customWidth="1"/>
    <col min="4" max="4" width="12.28515625" style="28" customWidth="1"/>
    <col min="5" max="16384" width="9.140625" style="28"/>
  </cols>
  <sheetData>
    <row r="1" spans="1:5" ht="18.75" x14ac:dyDescent="0.25">
      <c r="A1" s="26" t="s">
        <v>54</v>
      </c>
      <c r="B1" s="27"/>
      <c r="C1" s="27"/>
      <c r="D1" s="27"/>
      <c r="E1" s="27"/>
    </row>
    <row r="2" spans="1:5" ht="15.75" thickBot="1" x14ac:dyDescent="0.3">
      <c r="A2" s="29"/>
      <c r="B2" s="30"/>
      <c r="C2" s="27"/>
      <c r="D2" s="27"/>
      <c r="E2" s="27"/>
    </row>
    <row r="3" spans="1:5" x14ac:dyDescent="0.25">
      <c r="A3" s="31"/>
      <c r="B3" s="32"/>
      <c r="C3" s="33" t="s">
        <v>10</v>
      </c>
      <c r="D3" s="34" t="s">
        <v>11</v>
      </c>
      <c r="E3" s="27"/>
    </row>
    <row r="4" spans="1:5" ht="45.75" customHeight="1" thickBot="1" x14ac:dyDescent="0.3">
      <c r="A4" s="35"/>
      <c r="B4" s="30"/>
      <c r="C4" s="36" t="s">
        <v>27</v>
      </c>
      <c r="D4" s="54" t="s">
        <v>18</v>
      </c>
      <c r="E4" s="27"/>
    </row>
    <row r="5" spans="1:5" ht="15.75" thickBot="1" x14ac:dyDescent="0.3">
      <c r="A5" s="35"/>
      <c r="B5" s="27"/>
      <c r="C5" s="37"/>
      <c r="D5" s="38"/>
      <c r="E5" s="27"/>
    </row>
    <row r="6" spans="1:5" ht="15.75" thickBot="1" x14ac:dyDescent="0.3">
      <c r="A6" s="39" t="s">
        <v>60</v>
      </c>
      <c r="B6" s="40"/>
      <c r="C6" s="41"/>
      <c r="D6" s="42"/>
      <c r="E6" s="30"/>
    </row>
    <row r="7" spans="1:5" x14ac:dyDescent="0.25">
      <c r="A7" s="43"/>
      <c r="B7" s="30"/>
      <c r="C7" s="41"/>
      <c r="D7" s="42"/>
      <c r="E7" s="27"/>
    </row>
    <row r="8" spans="1:5" x14ac:dyDescent="0.25">
      <c r="A8" s="58" t="s">
        <v>69</v>
      </c>
      <c r="B8" s="30"/>
      <c r="C8" s="82">
        <v>245000</v>
      </c>
      <c r="D8" s="42"/>
      <c r="E8" s="27"/>
    </row>
    <row r="9" spans="1:5" x14ac:dyDescent="0.25">
      <c r="A9" s="43"/>
      <c r="B9" s="30"/>
      <c r="C9" s="41"/>
      <c r="D9" s="42"/>
      <c r="E9" s="27"/>
    </row>
    <row r="10" spans="1:5" x14ac:dyDescent="0.25">
      <c r="A10" s="43" t="s">
        <v>50</v>
      </c>
      <c r="C10" s="44"/>
      <c r="D10" s="38"/>
      <c r="E10" s="30"/>
    </row>
    <row r="11" spans="1:5" x14ac:dyDescent="0.25">
      <c r="A11" s="45" t="s">
        <v>17</v>
      </c>
      <c r="B11" s="46" t="s">
        <v>61</v>
      </c>
      <c r="C11" s="44"/>
      <c r="D11" s="38"/>
      <c r="E11" s="30"/>
    </row>
    <row r="12" spans="1:5" x14ac:dyDescent="0.25">
      <c r="A12" s="47" t="s">
        <v>105</v>
      </c>
      <c r="B12" s="83" t="s">
        <v>106</v>
      </c>
      <c r="C12" s="84">
        <v>5000</v>
      </c>
      <c r="D12" s="38"/>
      <c r="E12" s="30"/>
    </row>
    <row r="13" spans="1:5" x14ac:dyDescent="0.25">
      <c r="A13" s="50"/>
      <c r="B13" s="48"/>
      <c r="C13" s="49"/>
      <c r="D13" s="38"/>
      <c r="E13" s="30"/>
    </row>
    <row r="14" spans="1:5" x14ac:dyDescent="0.25">
      <c r="A14" s="43"/>
      <c r="B14" s="30"/>
      <c r="C14" s="44"/>
      <c r="D14" s="38"/>
      <c r="E14" s="30"/>
    </row>
    <row r="15" spans="1:5" x14ac:dyDescent="0.25">
      <c r="A15" s="43"/>
      <c r="B15" s="30"/>
      <c r="C15" s="44"/>
      <c r="D15" s="38"/>
      <c r="E15" s="30"/>
    </row>
    <row r="16" spans="1:5" x14ac:dyDescent="0.25">
      <c r="A16" s="43" t="s">
        <v>51</v>
      </c>
      <c r="B16" s="30"/>
      <c r="C16" s="49"/>
      <c r="D16" s="38"/>
      <c r="E16" s="30"/>
    </row>
    <row r="17" spans="1:5" x14ac:dyDescent="0.25">
      <c r="A17" s="43"/>
      <c r="B17" s="51"/>
      <c r="C17" s="44"/>
      <c r="D17" s="38"/>
      <c r="E17" s="30"/>
    </row>
    <row r="18" spans="1:5" x14ac:dyDescent="0.25">
      <c r="A18" s="43"/>
      <c r="B18" s="30"/>
      <c r="C18" s="44"/>
      <c r="D18" s="38"/>
      <c r="E18" s="30"/>
    </row>
    <row r="19" spans="1:5" x14ac:dyDescent="0.25">
      <c r="A19" s="57" t="s">
        <v>42</v>
      </c>
      <c r="B19" s="61"/>
      <c r="C19" s="85">
        <v>5000</v>
      </c>
      <c r="D19" s="38"/>
      <c r="E19" s="30"/>
    </row>
    <row r="20" spans="1:5" x14ac:dyDescent="0.25">
      <c r="A20" s="43"/>
      <c r="B20" s="30"/>
      <c r="C20" s="44"/>
      <c r="D20" s="38"/>
      <c r="E20" s="30"/>
    </row>
    <row r="21" spans="1:5" ht="15.75" thickBot="1" x14ac:dyDescent="0.3">
      <c r="A21" s="43"/>
      <c r="B21" s="30"/>
      <c r="C21" s="44"/>
      <c r="D21" s="38"/>
      <c r="E21" s="30"/>
    </row>
    <row r="22" spans="1:5" ht="15.75" thickBot="1" x14ac:dyDescent="0.3">
      <c r="A22" s="39" t="s">
        <v>28</v>
      </c>
      <c r="B22" s="40"/>
      <c r="C22" s="41"/>
      <c r="D22" s="42"/>
      <c r="E22" s="30"/>
    </row>
    <row r="23" spans="1:5" x14ac:dyDescent="0.25">
      <c r="A23" s="43"/>
      <c r="B23" s="30"/>
      <c r="C23" s="41"/>
      <c r="D23" s="42"/>
      <c r="E23" s="27"/>
    </row>
    <row r="24" spans="1:5" ht="15.75" thickBot="1" x14ac:dyDescent="0.3">
      <c r="A24" s="43" t="s">
        <v>37</v>
      </c>
      <c r="B24" s="30"/>
      <c r="C24" s="86">
        <f>C8+C19</f>
        <v>250000</v>
      </c>
      <c r="D24" s="38"/>
      <c r="E24" s="30"/>
    </row>
    <row r="25" spans="1:5" ht="16.5" thickTop="1" thickBot="1" x14ac:dyDescent="0.3">
      <c r="A25" s="58" t="s">
        <v>70</v>
      </c>
      <c r="B25" s="30"/>
      <c r="C25" s="44"/>
      <c r="D25" s="93">
        <f>C8/C24*100</f>
        <v>98</v>
      </c>
      <c r="E25" s="30"/>
    </row>
    <row r="26" spans="1:5" ht="15.75" thickTop="1" x14ac:dyDescent="0.25">
      <c r="A26" s="43"/>
      <c r="B26" s="30"/>
      <c r="C26" s="44"/>
      <c r="D26" s="38"/>
      <c r="E26" s="30"/>
    </row>
    <row r="27" spans="1:5" ht="15.75" thickBot="1" x14ac:dyDescent="0.3">
      <c r="A27" s="55"/>
      <c r="B27" s="56"/>
      <c r="C27" s="52"/>
      <c r="D27" s="53"/>
      <c r="E27" s="30"/>
    </row>
    <row r="29" spans="1:5" ht="44.25" customHeight="1" x14ac:dyDescent="0.25">
      <c r="A29" s="477" t="s">
        <v>62</v>
      </c>
      <c r="B29" s="478"/>
      <c r="C29" s="478"/>
      <c r="D29" s="478"/>
    </row>
    <row r="30" spans="1:5" x14ac:dyDescent="0.25">
      <c r="A30" s="28" t="s">
        <v>52</v>
      </c>
    </row>
    <row r="31" spans="1:5" x14ac:dyDescent="0.25">
      <c r="A31" s="28" t="s">
        <v>53</v>
      </c>
    </row>
  </sheetData>
  <mergeCells count="1">
    <mergeCell ref="A29:D29"/>
  </mergeCells>
  <phoneticPr fontId="11" type="noConversion"/>
  <pageMargins left="0.33" right="0.18" top="0.75" bottom="0.75" header="0.3" footer="0.3"/>
  <pageSetup orientation="portrait" r:id="rId1"/>
  <headerFooter alignWithMargins="0">
    <oddFooter>&amp;L&amp;F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10</vt:i4>
      </vt:variant>
    </vt:vector>
  </HeadingPairs>
  <TitlesOfParts>
    <vt:vector size="16" baseType="lpstr">
      <vt:lpstr>1. Budget 1</vt:lpstr>
      <vt:lpstr>1. Budget Partenaires</vt:lpstr>
      <vt:lpstr>2. Budget Partenaires EF</vt:lpstr>
      <vt:lpstr>3. Budget Plan Mensuel</vt:lpstr>
      <vt:lpstr>4. Justification</vt:lpstr>
      <vt:lpstr>5.  Sources de financement</vt:lpstr>
      <vt:lpstr>'1. Budget 1'!Impression_des_titres</vt:lpstr>
      <vt:lpstr>'1. Budget Partenaires'!Impression_des_titres</vt:lpstr>
      <vt:lpstr>'2. Budget Partenaires EF'!Impression_des_titres</vt:lpstr>
      <vt:lpstr>'3. Budget Plan Mensuel'!Impression_des_titres</vt:lpstr>
      <vt:lpstr>'1. Budget 1'!Zone_d_impression</vt:lpstr>
      <vt:lpstr>'1. Budget Partenaires'!Zone_d_impression</vt:lpstr>
      <vt:lpstr>'2. Budget Partenaires EF'!Zone_d_impression</vt:lpstr>
      <vt:lpstr>'3. Budget Plan Mensuel'!Zone_d_impression</vt:lpstr>
      <vt:lpstr>'4. Justification'!Zone_d_impression</vt:lpstr>
      <vt:lpstr>'5.  Sources de financement'!Zone_d_impression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Moctar Oulare</cp:lastModifiedBy>
  <cp:lastPrinted>2024-04-21T00:40:17Z</cp:lastPrinted>
  <dcterms:created xsi:type="dcterms:W3CDTF">2000-04-10T10:46:44Z</dcterms:created>
  <dcterms:modified xsi:type="dcterms:W3CDTF">2024-06-23T09:14:48Z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-2077552630</vt:i4>
  </property>
  <property fmtid="{D5CDD505-2E9C-101B-9397-08002B2CF9AE}" pid="3" name="_EmailSubject">
    <vt:lpwstr>Version ONG</vt:lpwstr>
  </property>
  <property fmtid="{D5CDD505-2E9C-101B-9397-08002B2CF9AE}" pid="4" name="_AuthorEmail">
    <vt:lpwstr>Sophie.LIEGEOIS@cec.eu.int</vt:lpwstr>
  </property>
  <property fmtid="{D5CDD505-2E9C-101B-9397-08002B2CF9AE}" pid="5" name="_AuthorEmailDisplayName">
    <vt:lpwstr>LIEGEOIS Sophie (AIDCO)</vt:lpwstr>
  </property>
  <property fmtid="{D5CDD505-2E9C-101B-9397-08002B2CF9AE}" pid="6" name="_PreviousAdHocReviewCycleID">
    <vt:i4>153250445</vt:i4>
  </property>
  <property fmtid="{D5CDD505-2E9C-101B-9397-08002B2CF9AE}" pid="7" name="_ReviewingToolsShownOnce">
    <vt:lpwstr/>
  </property>
</Properties>
</file>